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per user NMR Bruker\ΠΡΟΓΡΑΜΜΑΤΑ ΟΡΓΑΝΙΚΗΣ\"/>
    </mc:Choice>
  </mc:AlternateContent>
  <xr:revisionPtr revIDLastSave="0" documentId="13_ncr:1_{14383E15-95BC-408F-9270-D6D489DF50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7" r:id="rId1"/>
    <sheet name="Sheet2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5" i="7" l="1"/>
  <c r="X15" i="7"/>
  <c r="D180" i="7"/>
  <c r="E173" i="7" s="1"/>
  <c r="D191" i="7"/>
  <c r="E183" i="7" s="1"/>
  <c r="D169" i="7"/>
  <c r="E163" i="7" s="1"/>
  <c r="D158" i="7"/>
  <c r="E153" i="7" s="1"/>
  <c r="D147" i="7"/>
  <c r="E143" i="7" s="1"/>
  <c r="D125" i="7"/>
  <c r="E123" i="7" s="1"/>
  <c r="D114" i="7"/>
  <c r="E113" i="7" s="1"/>
  <c r="D103" i="7"/>
  <c r="E94" i="7" s="1"/>
  <c r="D92" i="7"/>
  <c r="E84" i="7" s="1"/>
  <c r="D81" i="7"/>
  <c r="E74" i="7" s="1"/>
  <c r="R14" i="7"/>
  <c r="R13" i="7"/>
  <c r="R12" i="7"/>
  <c r="R10" i="7"/>
  <c r="R9" i="7"/>
  <c r="R8" i="7"/>
  <c r="R7" i="7"/>
  <c r="R6" i="7"/>
  <c r="D70" i="7"/>
  <c r="E64" i="7" s="1"/>
  <c r="D59" i="7" l="1"/>
  <c r="E54" i="7" s="1"/>
  <c r="D48" i="7"/>
  <c r="E44" i="7" s="1"/>
  <c r="D37" i="7"/>
  <c r="E34" i="7" s="1"/>
  <c r="D26" i="7"/>
  <c r="D15" i="7"/>
  <c r="E14" i="7" s="1"/>
  <c r="K14" i="7"/>
  <c r="K13" i="7"/>
  <c r="K12" i="7"/>
  <c r="K10" i="7"/>
  <c r="K9" i="7"/>
  <c r="K8" i="7"/>
  <c r="K7" i="7"/>
  <c r="K6" i="7"/>
  <c r="V15" i="7" l="1"/>
  <c r="U15" i="7"/>
  <c r="S15" i="7"/>
  <c r="Q15" i="7"/>
  <c r="Z14" i="7"/>
  <c r="AA14" i="7" s="1"/>
  <c r="W14" i="7"/>
  <c r="T14" i="7"/>
  <c r="Z13" i="7"/>
  <c r="AA13" i="7" s="1"/>
  <c r="W13" i="7"/>
  <c r="T13" i="7"/>
  <c r="Z12" i="7"/>
  <c r="AA12" i="7" s="1"/>
  <c r="W12" i="7"/>
  <c r="T12" i="7"/>
  <c r="Z10" i="7"/>
  <c r="AA10" i="7" s="1"/>
  <c r="W10" i="7"/>
  <c r="T10" i="7"/>
  <c r="Z9" i="7"/>
  <c r="AA9" i="7" s="1"/>
  <c r="W9" i="7"/>
  <c r="T9" i="7"/>
  <c r="Z8" i="7"/>
  <c r="AA8" i="7" s="1"/>
  <c r="W8" i="7"/>
  <c r="T8" i="7"/>
  <c r="Z7" i="7"/>
  <c r="AA7" i="7" s="1"/>
  <c r="W7" i="7"/>
  <c r="T7" i="7"/>
  <c r="Z6" i="7"/>
  <c r="AA6" i="7" s="1"/>
  <c r="W6" i="7"/>
  <c r="R15" i="7" l="1"/>
  <c r="Z15" i="7"/>
  <c r="AA15" i="7" s="1"/>
  <c r="T6" i="7"/>
  <c r="T15" i="7" s="1"/>
  <c r="K11" i="7"/>
  <c r="F182" i="7" l="1"/>
  <c r="F171" i="7"/>
  <c r="F179" i="7" l="1"/>
  <c r="F160" i="7"/>
  <c r="E176" i="7"/>
  <c r="F149" i="7"/>
  <c r="E154" i="7"/>
  <c r="F138" i="7"/>
  <c r="E139" i="7"/>
  <c r="F127" i="7"/>
  <c r="D136" i="7"/>
  <c r="E128" i="7" s="1"/>
  <c r="F116" i="7"/>
  <c r="F105" i="7"/>
  <c r="E110" i="7"/>
  <c r="F94" i="7"/>
  <c r="F83" i="7"/>
  <c r="F72" i="7"/>
  <c r="E75" i="7"/>
  <c r="F61" i="7"/>
  <c r="E68" i="7"/>
  <c r="F50" i="7"/>
  <c r="E57" i="7"/>
  <c r="F39" i="7"/>
  <c r="E46" i="7"/>
  <c r="F28" i="7"/>
  <c r="E29" i="7"/>
  <c r="F17" i="7"/>
  <c r="E24" i="7"/>
  <c r="E11" i="7"/>
  <c r="L11" i="7" s="1"/>
  <c r="F6" i="7"/>
  <c r="E99" i="7" l="1"/>
  <c r="E97" i="7"/>
  <c r="E185" i="7"/>
  <c r="E182" i="7"/>
  <c r="E167" i="7"/>
  <c r="E161" i="7"/>
  <c r="E31" i="7"/>
  <c r="E189" i="7"/>
  <c r="E184" i="7"/>
  <c r="E186" i="7"/>
  <c r="E187" i="7"/>
  <c r="E188" i="7"/>
  <c r="E190" i="7"/>
  <c r="E174" i="7"/>
  <c r="E177" i="7"/>
  <c r="E172" i="7"/>
  <c r="E179" i="7"/>
  <c r="E178" i="7"/>
  <c r="E171" i="7"/>
  <c r="E175" i="7"/>
  <c r="E162" i="7"/>
  <c r="E165" i="7"/>
  <c r="E160" i="7"/>
  <c r="E166" i="7"/>
  <c r="E164" i="7"/>
  <c r="E168" i="7"/>
  <c r="E149" i="7"/>
  <c r="E150" i="7"/>
  <c r="E151" i="7"/>
  <c r="E152" i="7"/>
  <c r="E155" i="7"/>
  <c r="E157" i="7"/>
  <c r="E156" i="7"/>
  <c r="E138" i="7"/>
  <c r="E146" i="7"/>
  <c r="E140" i="7"/>
  <c r="E142" i="7"/>
  <c r="E145" i="7"/>
  <c r="E141" i="7"/>
  <c r="E144" i="7"/>
  <c r="E30" i="7"/>
  <c r="E36" i="7"/>
  <c r="E28" i="7"/>
  <c r="G28" i="7" s="1"/>
  <c r="F29" i="7" s="1"/>
  <c r="G29" i="7" s="1"/>
  <c r="F30" i="7" s="1"/>
  <c r="E35" i="7"/>
  <c r="E33" i="7"/>
  <c r="E32" i="7"/>
  <c r="E135" i="7"/>
  <c r="E127" i="7"/>
  <c r="E129" i="7"/>
  <c r="E132" i="7"/>
  <c r="E131" i="7"/>
  <c r="E134" i="7"/>
  <c r="E130" i="7"/>
  <c r="E133" i="7"/>
  <c r="E116" i="7"/>
  <c r="E117" i="7"/>
  <c r="E121" i="7"/>
  <c r="E118" i="7"/>
  <c r="E119" i="7"/>
  <c r="E122" i="7"/>
  <c r="E120" i="7"/>
  <c r="E124" i="7"/>
  <c r="E111" i="7"/>
  <c r="E112" i="7"/>
  <c r="E109" i="7"/>
  <c r="E107" i="7"/>
  <c r="E105" i="7"/>
  <c r="E108" i="7"/>
  <c r="E106" i="7"/>
  <c r="E100" i="7"/>
  <c r="E95" i="7"/>
  <c r="E98" i="7"/>
  <c r="E102" i="7"/>
  <c r="E101" i="7"/>
  <c r="E96" i="7"/>
  <c r="E89" i="7"/>
  <c r="E86" i="7"/>
  <c r="E83" i="7"/>
  <c r="E88" i="7"/>
  <c r="E85" i="7"/>
  <c r="E91" i="7"/>
  <c r="E90" i="7"/>
  <c r="E87" i="7"/>
  <c r="E72" i="7"/>
  <c r="E79" i="7"/>
  <c r="E73" i="7"/>
  <c r="E77" i="7"/>
  <c r="E80" i="7"/>
  <c r="E78" i="7"/>
  <c r="E76" i="7"/>
  <c r="E67" i="7"/>
  <c r="E62" i="7"/>
  <c r="E61" i="7"/>
  <c r="E65" i="7"/>
  <c r="E66" i="7"/>
  <c r="E63" i="7"/>
  <c r="E69" i="7"/>
  <c r="E52" i="7"/>
  <c r="E55" i="7"/>
  <c r="E50" i="7"/>
  <c r="E53" i="7"/>
  <c r="E56" i="7"/>
  <c r="E51" i="7"/>
  <c r="E58" i="7"/>
  <c r="L14" i="7"/>
  <c r="K24" i="7" s="1"/>
  <c r="L24" i="7" s="1"/>
  <c r="K34" i="7" s="1"/>
  <c r="E41" i="7"/>
  <c r="E40" i="7"/>
  <c r="E45" i="7"/>
  <c r="E39" i="7"/>
  <c r="E42" i="7"/>
  <c r="E43" i="7"/>
  <c r="E47" i="7"/>
  <c r="E21" i="7"/>
  <c r="E22" i="7"/>
  <c r="E17" i="7"/>
  <c r="E19" i="7"/>
  <c r="E20" i="7"/>
  <c r="E23" i="7"/>
  <c r="E18" i="7"/>
  <c r="E25" i="7"/>
  <c r="E10" i="7"/>
  <c r="L10" i="7" s="1"/>
  <c r="K20" i="7" s="1"/>
  <c r="E7" i="7"/>
  <c r="L7" i="7" s="1"/>
  <c r="K17" i="7" s="1"/>
  <c r="E13" i="7"/>
  <c r="L13" i="7" s="1"/>
  <c r="K23" i="7" s="1"/>
  <c r="E8" i="7"/>
  <c r="L8" i="7" s="1"/>
  <c r="K18" i="7" s="1"/>
  <c r="E6" i="7"/>
  <c r="G6" i="7" s="1"/>
  <c r="E12" i="7"/>
  <c r="L12" i="7" s="1"/>
  <c r="K22" i="7" s="1"/>
  <c r="E9" i="7"/>
  <c r="L9" i="7" s="1"/>
  <c r="K19" i="7" s="1"/>
  <c r="K21" i="7"/>
  <c r="L19" i="7" l="1"/>
  <c r="K29" i="7" s="1"/>
  <c r="L29" i="7" s="1"/>
  <c r="K39" i="7" s="1"/>
  <c r="L39" i="7" s="1"/>
  <c r="K58" i="7" s="1"/>
  <c r="L58" i="7" s="1"/>
  <c r="K68" i="7" s="1"/>
  <c r="L68" i="7" s="1"/>
  <c r="K78" i="7" s="1"/>
  <c r="L78" i="7" s="1"/>
  <c r="K88" i="7" s="1"/>
  <c r="L88" i="7" s="1"/>
  <c r="K98" i="7" s="1"/>
  <c r="L98" i="7" s="1"/>
  <c r="K108" i="7" s="1"/>
  <c r="L108" i="7" s="1"/>
  <c r="K118" i="7" s="1"/>
  <c r="L118" i="7" s="1"/>
  <c r="K128" i="7" s="1"/>
  <c r="L128" i="7" s="1"/>
  <c r="K138" i="7" s="1"/>
  <c r="L138" i="7" s="1"/>
  <c r="K157" i="7" s="1"/>
  <c r="L157" i="7" s="1"/>
  <c r="K167" i="7" s="1"/>
  <c r="L167" i="7" s="1"/>
  <c r="K177" i="7" s="1"/>
  <c r="L177" i="7" s="1"/>
  <c r="K187" i="7" s="1"/>
  <c r="L187" i="7" s="1"/>
  <c r="L22" i="7"/>
  <c r="K32" i="7" s="1"/>
  <c r="L32" i="7" s="1"/>
  <c r="K42" i="7" s="1"/>
  <c r="L42" i="7" s="1"/>
  <c r="K52" i="7" s="1"/>
  <c r="L52" i="7" s="1"/>
  <c r="K62" i="7" s="1"/>
  <c r="L62" i="7" s="1"/>
  <c r="K72" i="7" s="1"/>
  <c r="L72" i="7" s="1"/>
  <c r="K91" i="7" s="1"/>
  <c r="L91" i="7" s="1"/>
  <c r="K101" i="7" s="1"/>
  <c r="L101" i="7" s="1"/>
  <c r="K111" i="7" s="1"/>
  <c r="L111" i="7" s="1"/>
  <c r="K121" i="7" s="1"/>
  <c r="L121" i="7" s="1"/>
  <c r="K131" i="7" s="1"/>
  <c r="L131" i="7" s="1"/>
  <c r="K141" i="7" s="1"/>
  <c r="L141" i="7" s="1"/>
  <c r="K151" i="7" s="1"/>
  <c r="L151" i="7" s="1"/>
  <c r="K161" i="7" s="1"/>
  <c r="L161" i="7" s="1"/>
  <c r="K171" i="7" s="1"/>
  <c r="L171" i="7" s="1"/>
  <c r="K190" i="7" s="1"/>
  <c r="L190" i="7" s="1"/>
  <c r="L21" i="7"/>
  <c r="K31" i="7" s="1"/>
  <c r="L31" i="7" s="1"/>
  <c r="K41" i="7" s="1"/>
  <c r="L41" i="7" s="1"/>
  <c r="K51" i="7" s="1"/>
  <c r="L51" i="7" s="1"/>
  <c r="K61" i="7" s="1"/>
  <c r="L61" i="7" s="1"/>
  <c r="K80" i="7" s="1"/>
  <c r="L80" i="7" s="1"/>
  <c r="K90" i="7" s="1"/>
  <c r="L90" i="7" s="1"/>
  <c r="K100" i="7" s="1"/>
  <c r="L100" i="7" s="1"/>
  <c r="K110" i="7" s="1"/>
  <c r="L110" i="7" s="1"/>
  <c r="K120" i="7" s="1"/>
  <c r="L120" i="7" s="1"/>
  <c r="K130" i="7" s="1"/>
  <c r="L130" i="7" s="1"/>
  <c r="K140" i="7" s="1"/>
  <c r="L140" i="7" s="1"/>
  <c r="K150" i="7" s="1"/>
  <c r="L150" i="7" s="1"/>
  <c r="K160" i="7" s="1"/>
  <c r="L160" i="7" s="1"/>
  <c r="K179" i="7" s="1"/>
  <c r="L179" i="7" s="1"/>
  <c r="K189" i="7" s="1"/>
  <c r="L189" i="7" s="1"/>
  <c r="G30" i="7"/>
  <c r="F31" i="7" s="1"/>
  <c r="G31" i="7" s="1"/>
  <c r="F32" i="7" s="1"/>
  <c r="G32" i="7" s="1"/>
  <c r="F33" i="7" s="1"/>
  <c r="G33" i="7" s="1"/>
  <c r="F34" i="7" s="1"/>
  <c r="G34" i="7" s="1"/>
  <c r="F35" i="7" s="1"/>
  <c r="G35" i="7" s="1"/>
  <c r="F36" i="7" s="1"/>
  <c r="G36" i="7" s="1"/>
  <c r="L23" i="7"/>
  <c r="K33" i="7" s="1"/>
  <c r="L33" i="7" s="1"/>
  <c r="K43" i="7" s="1"/>
  <c r="L43" i="7" s="1"/>
  <c r="K53" i="7" s="1"/>
  <c r="L53" i="7" s="1"/>
  <c r="K63" i="7" s="1"/>
  <c r="L63" i="7" s="1"/>
  <c r="K73" i="7" s="1"/>
  <c r="L73" i="7" s="1"/>
  <c r="K83" i="7" s="1"/>
  <c r="L83" i="7" s="1"/>
  <c r="K102" i="7" s="1"/>
  <c r="L102" i="7" s="1"/>
  <c r="K112" i="7" s="1"/>
  <c r="L112" i="7" s="1"/>
  <c r="K122" i="7" s="1"/>
  <c r="L122" i="7" s="1"/>
  <c r="K132" i="7" s="1"/>
  <c r="L132" i="7" s="1"/>
  <c r="K142" i="7" s="1"/>
  <c r="L142" i="7" s="1"/>
  <c r="K152" i="7" s="1"/>
  <c r="L152" i="7" s="1"/>
  <c r="K162" i="7" s="1"/>
  <c r="L162" i="7" s="1"/>
  <c r="K172" i="7" s="1"/>
  <c r="L172" i="7" s="1"/>
  <c r="K182" i="7" s="1"/>
  <c r="L182" i="7" s="1"/>
  <c r="L20" i="7"/>
  <c r="K30" i="7" s="1"/>
  <c r="L30" i="7" s="1"/>
  <c r="K40" i="7" s="1"/>
  <c r="L40" i="7" s="1"/>
  <c r="K50" i="7" s="1"/>
  <c r="L50" i="7" s="1"/>
  <c r="K69" i="7" s="1"/>
  <c r="L69" i="7" s="1"/>
  <c r="K79" i="7" s="1"/>
  <c r="L79" i="7" s="1"/>
  <c r="K89" i="7" s="1"/>
  <c r="L89" i="7" s="1"/>
  <c r="K99" i="7" s="1"/>
  <c r="L99" i="7" s="1"/>
  <c r="K109" i="7" s="1"/>
  <c r="L109" i="7" s="1"/>
  <c r="K119" i="7" s="1"/>
  <c r="L119" i="7" s="1"/>
  <c r="K129" i="7" s="1"/>
  <c r="L129" i="7" s="1"/>
  <c r="K139" i="7" s="1"/>
  <c r="L139" i="7" s="1"/>
  <c r="K149" i="7" s="1"/>
  <c r="L149" i="7" s="1"/>
  <c r="K168" i="7" s="1"/>
  <c r="L168" i="7" s="1"/>
  <c r="K178" i="7" s="1"/>
  <c r="L178" i="7" s="1"/>
  <c r="K188" i="7" s="1"/>
  <c r="L188" i="7" s="1"/>
  <c r="G160" i="7"/>
  <c r="F161" i="7" s="1"/>
  <c r="G161" i="7" s="1"/>
  <c r="F162" i="7" s="1"/>
  <c r="G162" i="7" s="1"/>
  <c r="F163" i="7" s="1"/>
  <c r="G163" i="7" s="1"/>
  <c r="F164" i="7" s="1"/>
  <c r="G164" i="7" s="1"/>
  <c r="F165" i="7" s="1"/>
  <c r="G165" i="7" s="1"/>
  <c r="F166" i="7" s="1"/>
  <c r="G166" i="7" s="1"/>
  <c r="F167" i="7" s="1"/>
  <c r="G167" i="7" s="1"/>
  <c r="F168" i="7" s="1"/>
  <c r="G168" i="7" s="1"/>
  <c r="G127" i="7"/>
  <c r="F128" i="7" s="1"/>
  <c r="G128" i="7" s="1"/>
  <c r="F129" i="7" s="1"/>
  <c r="G129" i="7" s="1"/>
  <c r="F130" i="7" s="1"/>
  <c r="G130" i="7" s="1"/>
  <c r="F131" i="7" s="1"/>
  <c r="G131" i="7" s="1"/>
  <c r="F132" i="7" s="1"/>
  <c r="G132" i="7" s="1"/>
  <c r="F133" i="7" s="1"/>
  <c r="G133" i="7" s="1"/>
  <c r="F134" i="7" s="1"/>
  <c r="G134" i="7" s="1"/>
  <c r="F135" i="7" s="1"/>
  <c r="G135" i="7" s="1"/>
  <c r="L17" i="7"/>
  <c r="K36" i="7" s="1"/>
  <c r="L36" i="7" s="1"/>
  <c r="K46" i="7" s="1"/>
  <c r="L46" i="7" s="1"/>
  <c r="K56" i="7" s="1"/>
  <c r="L56" i="7" s="1"/>
  <c r="K66" i="7" s="1"/>
  <c r="L66" i="7" s="1"/>
  <c r="K76" i="7" s="1"/>
  <c r="L76" i="7" s="1"/>
  <c r="K86" i="7" s="1"/>
  <c r="L86" i="7" s="1"/>
  <c r="K96" i="7" s="1"/>
  <c r="L96" i="7" s="1"/>
  <c r="K106" i="7" s="1"/>
  <c r="L106" i="7" s="1"/>
  <c r="K116" i="7" s="1"/>
  <c r="L116" i="7" s="1"/>
  <c r="K135" i="7" s="1"/>
  <c r="L135" i="7" s="1"/>
  <c r="K145" i="7" s="1"/>
  <c r="L145" i="7" s="1"/>
  <c r="K155" i="7" s="1"/>
  <c r="L155" i="7" s="1"/>
  <c r="K165" i="7" s="1"/>
  <c r="L165" i="7" s="1"/>
  <c r="K175" i="7" s="1"/>
  <c r="L175" i="7" s="1"/>
  <c r="K185" i="7" s="1"/>
  <c r="L185" i="7" s="1"/>
  <c r="L18" i="7"/>
  <c r="K28" i="7" s="1"/>
  <c r="L28" i="7" s="1"/>
  <c r="K47" i="7" s="1"/>
  <c r="L47" i="7" s="1"/>
  <c r="K57" i="7" s="1"/>
  <c r="L57" i="7" s="1"/>
  <c r="K67" i="7" s="1"/>
  <c r="L67" i="7" s="1"/>
  <c r="K77" i="7" s="1"/>
  <c r="L77" i="7" s="1"/>
  <c r="K87" i="7" s="1"/>
  <c r="L87" i="7" s="1"/>
  <c r="K97" i="7" s="1"/>
  <c r="L97" i="7" s="1"/>
  <c r="K107" i="7" s="1"/>
  <c r="L107" i="7" s="1"/>
  <c r="K117" i="7" s="1"/>
  <c r="L117" i="7" s="1"/>
  <c r="K127" i="7" s="1"/>
  <c r="L127" i="7" s="1"/>
  <c r="K146" i="7" s="1"/>
  <c r="L146" i="7" s="1"/>
  <c r="K156" i="7" s="1"/>
  <c r="L156" i="7" s="1"/>
  <c r="K166" i="7" s="1"/>
  <c r="L166" i="7" s="1"/>
  <c r="K176" i="7" s="1"/>
  <c r="L176" i="7" s="1"/>
  <c r="K186" i="7" s="1"/>
  <c r="L186" i="7" s="1"/>
  <c r="L34" i="7"/>
  <c r="K44" i="7" s="1"/>
  <c r="L44" i="7" s="1"/>
  <c r="K54" i="7" s="1"/>
  <c r="L54" i="7" s="1"/>
  <c r="K64" i="7" s="1"/>
  <c r="L64" i="7" s="1"/>
  <c r="K74" i="7" s="1"/>
  <c r="L74" i="7" s="1"/>
  <c r="K84" i="7" s="1"/>
  <c r="L84" i="7" s="1"/>
  <c r="K94" i="7" s="1"/>
  <c r="L94" i="7" s="1"/>
  <c r="K113" i="7" s="1"/>
  <c r="L113" i="7" s="1"/>
  <c r="K123" i="7" s="1"/>
  <c r="L123" i="7" s="1"/>
  <c r="K133" i="7" s="1"/>
  <c r="L133" i="7" s="1"/>
  <c r="K143" i="7" s="1"/>
  <c r="L143" i="7" s="1"/>
  <c r="K153" i="7" s="1"/>
  <c r="L153" i="7" s="1"/>
  <c r="K163" i="7" s="1"/>
  <c r="L163" i="7" s="1"/>
  <c r="K173" i="7" s="1"/>
  <c r="L173" i="7" s="1"/>
  <c r="K183" i="7" s="1"/>
  <c r="L183" i="7" s="1"/>
  <c r="G116" i="7"/>
  <c r="F117" i="7" s="1"/>
  <c r="G117" i="7" s="1"/>
  <c r="F118" i="7" s="1"/>
  <c r="G118" i="7" s="1"/>
  <c r="F119" i="7" s="1"/>
  <c r="G119" i="7" s="1"/>
  <c r="G94" i="7"/>
  <c r="F95" i="7" s="1"/>
  <c r="G95" i="7" s="1"/>
  <c r="F96" i="7" s="1"/>
  <c r="G96" i="7" s="1"/>
  <c r="F97" i="7" s="1"/>
  <c r="G97" i="7" s="1"/>
  <c r="F98" i="7" s="1"/>
  <c r="G98" i="7" s="1"/>
  <c r="F99" i="7" s="1"/>
  <c r="G99" i="7" s="1"/>
  <c r="G83" i="7"/>
  <c r="F84" i="7" s="1"/>
  <c r="G84" i="7" s="1"/>
  <c r="F85" i="7" s="1"/>
  <c r="G85" i="7" s="1"/>
  <c r="F86" i="7" s="1"/>
  <c r="G86" i="7" s="1"/>
  <c r="F87" i="7" s="1"/>
  <c r="G87" i="7" s="1"/>
  <c r="F88" i="7" s="1"/>
  <c r="G88" i="7" s="1"/>
  <c r="F89" i="7" s="1"/>
  <c r="G89" i="7" s="1"/>
  <c r="G61" i="7"/>
  <c r="F62" i="7" s="1"/>
  <c r="G62" i="7" s="1"/>
  <c r="F63" i="7" s="1"/>
  <c r="G63" i="7" s="1"/>
  <c r="F64" i="7" s="1"/>
  <c r="G64" i="7" s="1"/>
  <c r="F65" i="7" s="1"/>
  <c r="G65" i="7" s="1"/>
  <c r="F66" i="7" s="1"/>
  <c r="G66" i="7" s="1"/>
  <c r="F67" i="7" s="1"/>
  <c r="G67" i="7" s="1"/>
  <c r="F68" i="7" s="1"/>
  <c r="G68" i="7" s="1"/>
  <c r="F69" i="7" s="1"/>
  <c r="G69" i="7" s="1"/>
  <c r="G50" i="7"/>
  <c r="F51" i="7" s="1"/>
  <c r="G51" i="7" s="1"/>
  <c r="F52" i="7" s="1"/>
  <c r="G52" i="7" s="1"/>
  <c r="F53" i="7" s="1"/>
  <c r="G53" i="7" s="1"/>
  <c r="F54" i="7" s="1"/>
  <c r="G54" i="7" s="1"/>
  <c r="F55" i="7" s="1"/>
  <c r="G55" i="7" s="1"/>
  <c r="F56" i="7" s="1"/>
  <c r="G56" i="7" s="1"/>
  <c r="F57" i="7" s="1"/>
  <c r="G57" i="7" s="1"/>
  <c r="F58" i="7" s="1"/>
  <c r="G58" i="7" s="1"/>
  <c r="G39" i="7"/>
  <c r="F40" i="7" s="1"/>
  <c r="G40" i="7" s="1"/>
  <c r="F41" i="7" s="1"/>
  <c r="G41" i="7" s="1"/>
  <c r="F42" i="7" s="1"/>
  <c r="G42" i="7" s="1"/>
  <c r="F43" i="7" s="1"/>
  <c r="G43" i="7" s="1"/>
  <c r="F44" i="7" s="1"/>
  <c r="G44" i="7" s="1"/>
  <c r="F45" i="7" s="1"/>
  <c r="G45" i="7" s="1"/>
  <c r="F46" i="7" s="1"/>
  <c r="G46" i="7" s="1"/>
  <c r="F47" i="7" s="1"/>
  <c r="G47" i="7" s="1"/>
  <c r="F7" i="7"/>
  <c r="G17" i="7"/>
  <c r="L6" i="7"/>
  <c r="K25" i="7" s="1"/>
  <c r="F100" i="7" l="1"/>
  <c r="G100" i="7" s="1"/>
  <c r="F101" i="7"/>
  <c r="F120" i="7"/>
  <c r="G120" i="7" s="1"/>
  <c r="F121" i="7"/>
  <c r="F90" i="7"/>
  <c r="G90" i="7" s="1"/>
  <c r="F91" i="7"/>
  <c r="G7" i="7"/>
  <c r="F8" i="7" s="1"/>
  <c r="G8" i="7" s="1"/>
  <c r="F9" i="7" s="1"/>
  <c r="G9" i="7" s="1"/>
  <c r="F10" i="7" s="1"/>
  <c r="G10" i="7" s="1"/>
  <c r="L25" i="7"/>
  <c r="K35" i="7" s="1"/>
  <c r="L35" i="7" s="1"/>
  <c r="F18" i="7"/>
  <c r="G18" i="7" s="1"/>
  <c r="F19" i="7" s="1"/>
  <c r="G19" i="7" s="1"/>
  <c r="F20" i="7" s="1"/>
  <c r="G20" i="7" s="1"/>
  <c r="F21" i="7" s="1"/>
  <c r="G21" i="7" s="1"/>
  <c r="F22" i="7" s="1"/>
  <c r="G22" i="7" s="1"/>
  <c r="F23" i="7" s="1"/>
  <c r="G23" i="7" s="1"/>
  <c r="F24" i="7" s="1"/>
  <c r="G24" i="7" s="1"/>
  <c r="F25" i="7" s="1"/>
  <c r="G101" i="7" l="1"/>
  <c r="F102" i="7" s="1"/>
  <c r="G102" i="7" s="1"/>
  <c r="G121" i="7"/>
  <c r="F122" i="7" s="1"/>
  <c r="G122" i="7" s="1"/>
  <c r="F123" i="7" s="1"/>
  <c r="G123" i="7" s="1"/>
  <c r="F124" i="7" s="1"/>
  <c r="G124" i="7" s="1"/>
  <c r="F11" i="7"/>
  <c r="G11" i="7" s="1"/>
  <c r="F12" i="7" s="1"/>
  <c r="G12" i="7" s="1"/>
  <c r="F13" i="7" s="1"/>
  <c r="G13" i="7" s="1"/>
  <c r="F14" i="7" s="1"/>
  <c r="G14" i="7" s="1"/>
  <c r="K45" i="7"/>
  <c r="L45" i="7" s="1"/>
  <c r="K55" i="7" s="1"/>
  <c r="L55" i="7" s="1"/>
  <c r="K65" i="7" s="1"/>
  <c r="L65" i="7" s="1"/>
  <c r="K75" i="7" s="1"/>
  <c r="L75" i="7" s="1"/>
  <c r="K85" i="7" s="1"/>
  <c r="L85" i="7" s="1"/>
  <c r="K95" i="7" s="1"/>
  <c r="L95" i="7" s="1"/>
  <c r="K105" i="7" s="1"/>
  <c r="L105" i="7" s="1"/>
  <c r="K124" i="7" s="1"/>
  <c r="L124" i="7" s="1"/>
  <c r="K134" i="7" s="1"/>
  <c r="L134" i="7" s="1"/>
  <c r="K144" i="7" s="1"/>
  <c r="L144" i="7" s="1"/>
  <c r="K154" i="7" s="1"/>
  <c r="L154" i="7" s="1"/>
  <c r="K164" i="7" s="1"/>
  <c r="L164" i="7" s="1"/>
  <c r="K174" i="7" s="1"/>
  <c r="L174" i="7" s="1"/>
  <c r="K184" i="7" s="1"/>
  <c r="L184" i="7" s="1"/>
  <c r="G25" i="7"/>
  <c r="G105" i="7" l="1"/>
  <c r="F106" i="7" l="1"/>
  <c r="G106" i="7" s="1"/>
  <c r="F107" i="7" s="1"/>
  <c r="G107" i="7" s="1"/>
  <c r="F108" i="7" s="1"/>
  <c r="G108" i="7" s="1"/>
  <c r="F109" i="7" s="1"/>
  <c r="G109" i="7" s="1"/>
  <c r="F110" i="7" l="1"/>
  <c r="G110" i="7" s="1"/>
  <c r="F111" i="7"/>
  <c r="G72" i="7"/>
  <c r="F73" i="7" s="1"/>
  <c r="G73" i="7" s="1"/>
  <c r="F74" i="7" s="1"/>
  <c r="G74" i="7" s="1"/>
  <c r="F75" i="7" s="1"/>
  <c r="G75" i="7" s="1"/>
  <c r="F76" i="7" s="1"/>
  <c r="G76" i="7" s="1"/>
  <c r="F77" i="7" s="1"/>
  <c r="G77" i="7" s="1"/>
  <c r="F78" i="7" s="1"/>
  <c r="G78" i="7" s="1"/>
  <c r="F79" i="7" s="1"/>
  <c r="G79" i="7" s="1"/>
  <c r="F80" i="7" s="1"/>
  <c r="G80" i="7" s="1"/>
  <c r="G149" i="7"/>
  <c r="G111" i="7" l="1"/>
  <c r="F112" i="7" s="1"/>
  <c r="G112" i="7" s="1"/>
  <c r="F113" i="7" s="1"/>
  <c r="G113" i="7" s="1"/>
  <c r="F150" i="7"/>
  <c r="G150" i="7" s="1"/>
  <c r="F151" i="7"/>
  <c r="G151" i="7" l="1"/>
  <c r="F152" i="7" s="1"/>
  <c r="G152" i="7" s="1"/>
  <c r="F153" i="7" s="1"/>
  <c r="G153" i="7" s="1"/>
  <c r="F154" i="7" l="1"/>
  <c r="G154" i="7" s="1"/>
  <c r="F155" i="7" s="1"/>
  <c r="G155" i="7" s="1"/>
  <c r="F156" i="7" s="1"/>
  <c r="G156" i="7" s="1"/>
  <c r="F157" i="7" s="1"/>
  <c r="G157" i="7" s="1"/>
  <c r="G179" i="7"/>
  <c r="G138" i="7"/>
  <c r="F139" i="7" s="1"/>
  <c r="G139" i="7" s="1"/>
  <c r="F140" i="7" l="1"/>
  <c r="G140" i="7" s="1"/>
  <c r="F141" i="7"/>
  <c r="G171" i="7"/>
  <c r="F172" i="7" s="1"/>
  <c r="G172" i="7" s="1"/>
  <c r="F173" i="7" s="1"/>
  <c r="G173" i="7" s="1"/>
  <c r="F174" i="7" s="1"/>
  <c r="G174" i="7" s="1"/>
  <c r="F175" i="7" s="1"/>
  <c r="G175" i="7" s="1"/>
  <c r="F176" i="7" s="1"/>
  <c r="G176" i="7" s="1"/>
  <c r="F177" i="7" s="1"/>
  <c r="G177" i="7" s="1"/>
  <c r="F178" i="7" s="1"/>
  <c r="G178" i="7" s="1"/>
  <c r="G182" i="7"/>
  <c r="F183" i="7" s="1"/>
  <c r="G183" i="7" s="1"/>
  <c r="F184" i="7" s="1"/>
  <c r="G184" i="7" s="1"/>
  <c r="F185" i="7" s="1"/>
  <c r="G185" i="7" s="1"/>
  <c r="F186" i="7" s="1"/>
  <c r="G186" i="7" s="1"/>
  <c r="F187" i="7" s="1"/>
  <c r="G187" i="7" s="1"/>
  <c r="F188" i="7" s="1"/>
  <c r="G188" i="7" s="1"/>
  <c r="G91" i="7"/>
  <c r="F189" i="7" l="1"/>
  <c r="G189" i="7" s="1"/>
  <c r="F190" i="7"/>
  <c r="G141" i="7"/>
  <c r="F142" i="7" s="1"/>
  <c r="G142" i="7" s="1"/>
  <c r="F143" i="7" s="1"/>
  <c r="G143" i="7" s="1"/>
  <c r="F144" i="7" s="1"/>
  <c r="G144" i="7" s="1"/>
  <c r="F145" i="7" s="1"/>
  <c r="G145" i="7" s="1"/>
  <c r="F146" i="7" s="1"/>
  <c r="G146" i="7" s="1"/>
  <c r="G190" i="7" l="1"/>
</calcChain>
</file>

<file path=xl/sharedStrings.xml><?xml version="1.0" encoding="utf-8"?>
<sst xmlns="http://schemas.openxmlformats.org/spreadsheetml/2006/main" count="313" uniqueCount="73">
  <si>
    <t>ΓΒ</t>
  </si>
  <si>
    <t>ΔΓ</t>
  </si>
  <si>
    <t>ΓΚ</t>
  </si>
  <si>
    <t>Απασχολούμενοι</t>
  </si>
  <si>
    <t>ΘΜ</t>
  </si>
  <si>
    <t>ΠΜ</t>
  </si>
  <si>
    <t>ΣΒ</t>
  </si>
  <si>
    <t>ΧΚ</t>
  </si>
  <si>
    <t>ΒΜ</t>
  </si>
  <si>
    <t>ΘΓ</t>
  </si>
  <si>
    <t>Χρόνος έναρξης</t>
  </si>
  <si>
    <t>Χρόνος λήξης</t>
  </si>
  <si>
    <t>ΔΕΠ</t>
  </si>
  <si>
    <t>Χρόνος ανά ομάδα (min)</t>
  </si>
  <si>
    <t>Συνολικός χρόνος 17 ημερών</t>
  </si>
  <si>
    <t>Συνολικός χρόνος 16 ημερών</t>
  </si>
  <si>
    <t>Συνολικός χρόνος 15 ημερών</t>
  </si>
  <si>
    <t>Συνολικός χρόνος 14 ημερών</t>
  </si>
  <si>
    <t>Συνολικός χρόνος 13 ημερών</t>
  </si>
  <si>
    <t>Συνολικός χρόνος 12 ημερών</t>
  </si>
  <si>
    <t>Συνολικός χρόνος 11 ημερών</t>
  </si>
  <si>
    <t>Συνολικός χρόνος 10 ημερών</t>
  </si>
  <si>
    <t>Συνολικός χρόνος 9 ημερών</t>
  </si>
  <si>
    <t>Συνολικός χρόνος 8 ημερών</t>
  </si>
  <si>
    <t>Συνολικός χρόνος 7 ημερών</t>
  </si>
  <si>
    <t>Συνολικός χρόνος 6 ημερών</t>
  </si>
  <si>
    <t>Συνολικός χρόνος 5 ημερών</t>
  </si>
  <si>
    <t>Συνολικός χρόνος 4 ημερών</t>
  </si>
  <si>
    <t>Συνολικός χρόνος 3 ημερών</t>
  </si>
  <si>
    <t>Overnight</t>
  </si>
  <si>
    <t>Συνολικός χρόνος 2 ημερών</t>
  </si>
  <si>
    <t>Συνολικός χρόνος 1 ημερών</t>
  </si>
  <si>
    <t>O/N εργάσιμες (προηγούμενα%</t>
  </si>
  <si>
    <t>O/N εργάσιμες (τρέχον)</t>
  </si>
  <si>
    <t>O/N εργάσιμες (συνολικά)</t>
  </si>
  <si>
    <t>O/N εργάσιμες (συνολικά) %</t>
  </si>
  <si>
    <t>O/N εργάσιμες (προηγούμενα)</t>
  </si>
  <si>
    <t>O/N ΣΚ (προηγούμενα)</t>
  </si>
  <si>
    <t>O/N ΣΚ (τρέχον)</t>
  </si>
  <si>
    <t>τιμή αναφοράς</t>
  </si>
  <si>
    <t>Ο/Ν: ΔΓ</t>
  </si>
  <si>
    <t>Ο/Ν: ΘΓ</t>
  </si>
  <si>
    <t>Ο/Ν ΣΑΒΒΑΤΟ 06/2: ΔΓ</t>
  </si>
  <si>
    <t>Ο/Ν  ΣΑΒΒΑΤΟ 20/2: ΧΚ</t>
  </si>
  <si>
    <t>Ο/Ν: ΘΜ</t>
  </si>
  <si>
    <t>Εναπομείναν χρόνος 16 ημερών</t>
  </si>
  <si>
    <t>Εναπομείναν χρόνος 15 ημερών</t>
  </si>
  <si>
    <t>Εναπομείναν χρόνος 14 ημερών</t>
  </si>
  <si>
    <t>Εναπομείναν χρόνος 13 ημερών</t>
  </si>
  <si>
    <t>Εναπομείναν χρόνος 12 ημερών</t>
  </si>
  <si>
    <t>Εναπομείναν χρόνος 11 ημερών</t>
  </si>
  <si>
    <t>Εναπομείναν χρόνος 10 ημερών</t>
  </si>
  <si>
    <t>Εναπομείναν χρόνος 9 ημερών</t>
  </si>
  <si>
    <t>Εναπομείναν χρόνος 8 ημερών</t>
  </si>
  <si>
    <t>Εναπομείναν χρόνος 7 ημερών</t>
  </si>
  <si>
    <t>Εναπομείναν χρόνος 6 ημερών</t>
  </si>
  <si>
    <t>Εναπομείναν χρόνος 5 ημερών</t>
  </si>
  <si>
    <t>Εναπομείναν χρόνος 4 ημερών</t>
  </si>
  <si>
    <t>Εναπομείναν χρόνος 3 ημερών</t>
  </si>
  <si>
    <t>Εναπομείναν χρόνος 2 ημερών</t>
  </si>
  <si>
    <t>Εναπομείναν χρόνος 1 ημερών</t>
  </si>
  <si>
    <t>Εναπομείναν χρόνος 0 ημερών</t>
  </si>
  <si>
    <t>Ο/Ν: ΧΚ</t>
  </si>
  <si>
    <t>ΘΓ + ΓΒ + ΣΒ (1 κοινό overnight, 45/35/20)</t>
  </si>
  <si>
    <t>Ο/Ν: ΓΒ</t>
  </si>
  <si>
    <t>Ο/Ν: ΘΓ(0.45)+ΓΒ(0.35)+ΣΒ(0.2)</t>
  </si>
  <si>
    <t>O/N: ΧΚ</t>
  </si>
  <si>
    <t>O/N: ΓΚ</t>
  </si>
  <si>
    <t>O/N: ΣΒ</t>
  </si>
  <si>
    <t>O/N ΣΑΒΒΑΤΟ 11/1: ΘΜ</t>
  </si>
  <si>
    <t>O/N ΣΑΒΒΑΤΟ 18/1: BM</t>
  </si>
  <si>
    <t>Ο/Ν ΣΑΒΒΑΤΟ 25/1: ΔΓ</t>
  </si>
  <si>
    <t xml:space="preserve">Ο/Ν ΣΑΒΒΑΤΟ 1/2: ΓΒ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</si>
</sst>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8]h:mm\ AM/PM;@"/>
    <numFmt numFmtId="165" formatCode="0.0"/>
    <numFmt numFmtId="166" formatCode="[$-F800]dddd\,\ mmmm\ dd\,\ yyyy"/>
  </numFmts>
  <fonts count="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0" applyNumberFormat="1"/>
    <xf numFmtId="1" fontId="0" fillId="0" borderId="0" xfId="0" applyNumberFormat="1"/>
    <xf numFmtId="0" fontId="4" fillId="0" borderId="0" xfId="0" applyFont="1"/>
    <xf numFmtId="20" fontId="4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6" fontId="3" fillId="0" borderId="0" xfId="0" applyNumberFormat="1" applyFont="1"/>
    <xf numFmtId="0" fontId="0" fillId="0" borderId="0" xfId="0" applyAlignment="1">
      <alignment horizontal="center" wrapText="1"/>
    </xf>
    <xf numFmtId="165" fontId="0" fillId="2" borderId="0" xfId="0" applyNumberFormat="1" applyFill="1" applyAlignment="1">
      <alignment wrapText="1"/>
    </xf>
    <xf numFmtId="165" fontId="0" fillId="3" borderId="0" xfId="0" applyNumberFormat="1" applyFill="1" applyAlignment="1">
      <alignment wrapText="1"/>
    </xf>
    <xf numFmtId="1" fontId="0" fillId="0" borderId="0" xfId="0" applyNumberFormat="1" applyFill="1"/>
    <xf numFmtId="0" fontId="0" fillId="0" borderId="0" xfId="0" applyFill="1"/>
    <xf numFmtId="0" fontId="4" fillId="0" borderId="0" xfId="0" applyFont="1" applyFill="1"/>
    <xf numFmtId="20" fontId="4" fillId="0" borderId="0" xfId="0" applyNumberFormat="1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164" fontId="0" fillId="0" borderId="0" xfId="0" applyNumberFormat="1" applyFill="1"/>
    <xf numFmtId="0" fontId="5" fillId="0" borderId="0" xfId="0" applyFont="1"/>
    <xf numFmtId="0" fontId="5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/>
    <xf numFmtId="2" fontId="4" fillId="2" borderId="0" xfId="0" applyNumberFormat="1" applyFont="1" applyFill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2" fontId="4" fillId="0" borderId="0" xfId="0" applyNumberFormat="1" applyFont="1"/>
    <xf numFmtId="2" fontId="4" fillId="0" borderId="0" xfId="0" applyNumberFormat="1" applyFont="1" applyFill="1"/>
    <xf numFmtId="0" fontId="5" fillId="0" borderId="0" xfId="1" applyFont="1"/>
    <xf numFmtId="0" fontId="0" fillId="0" borderId="0" xfId="0"/>
    <xf numFmtId="0" fontId="1" fillId="0" borderId="0" xfId="2"/>
    <xf numFmtId="0" fontId="4" fillId="0" borderId="0" xfId="2" applyFont="1"/>
    <xf numFmtId="0" fontId="4" fillId="0" borderId="0" xfId="2" applyFont="1" applyAlignment="1">
      <alignment wrapText="1"/>
    </xf>
    <xf numFmtId="0" fontId="4" fillId="0" borderId="0" xfId="2" applyFont="1" applyAlignment="1"/>
  </cellXfs>
  <cellStyles count="3">
    <cellStyle name="Normal" xfId="0" builtinId="0"/>
    <cellStyle name="Normal 2" xfId="1" xr:uid="{B0FDD5D7-4009-4738-8EB6-A00561967190}"/>
    <cellStyle name="Normal 3" xfId="2" xr:uid="{1C174FB1-1C46-413B-BEC5-D2B8F342EC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F200"/>
  <sheetViews>
    <sheetView tabSelected="1" topLeftCell="A175" zoomScale="127" zoomScaleNormal="100" workbookViewId="0">
      <selection activeCell="H163" sqref="H163"/>
    </sheetView>
  </sheetViews>
  <sheetFormatPr defaultRowHeight="14.4" x14ac:dyDescent="0.3"/>
  <cols>
    <col min="2" max="2" width="32.33203125" bestFit="1" customWidth="1"/>
    <col min="3" max="3" width="4.44140625" bestFit="1" customWidth="1"/>
    <col min="4" max="4" width="16.109375" bestFit="1" customWidth="1"/>
    <col min="5" max="5" width="13.33203125" customWidth="1"/>
    <col min="6" max="6" width="8.33203125" customWidth="1"/>
    <col min="7" max="7" width="8.33203125" bestFit="1" customWidth="1"/>
    <col min="8" max="8" width="23.88671875" style="30" customWidth="1"/>
    <col min="9" max="9" width="23.88671875" customWidth="1"/>
    <col min="10" max="10" width="11.88671875" customWidth="1"/>
    <col min="11" max="11" width="26.6640625" customWidth="1"/>
    <col min="12" max="12" width="30.33203125" bestFit="1" customWidth="1"/>
    <col min="15" max="15" width="16.88671875" customWidth="1"/>
    <col min="16" max="16" width="9.33203125" customWidth="1"/>
    <col min="21" max="22" width="15.88671875" customWidth="1"/>
    <col min="23" max="23" width="14.109375" customWidth="1"/>
    <col min="24" max="24" width="13.88671875" customWidth="1"/>
    <col min="25" max="25" width="8.44140625" customWidth="1"/>
    <col min="26" max="26" width="12.44140625" customWidth="1"/>
    <col min="27" max="27" width="12.5546875" customWidth="1"/>
    <col min="28" max="28" width="14.6640625" bestFit="1" customWidth="1"/>
  </cols>
  <sheetData>
    <row r="5" spans="2:32" ht="31.5" customHeight="1" x14ac:dyDescent="0.3">
      <c r="B5" s="9">
        <v>45662</v>
      </c>
      <c r="C5" s="2" t="s">
        <v>12</v>
      </c>
      <c r="D5" s="2" t="s">
        <v>3</v>
      </c>
      <c r="E5" s="7" t="s">
        <v>13</v>
      </c>
      <c r="F5" s="8" t="s">
        <v>10</v>
      </c>
      <c r="G5" s="8" t="s">
        <v>11</v>
      </c>
      <c r="H5" s="32" t="s">
        <v>64</v>
      </c>
      <c r="I5" s="32"/>
      <c r="J5" s="15"/>
      <c r="K5" s="2" t="s">
        <v>14</v>
      </c>
      <c r="L5" s="2" t="s">
        <v>45</v>
      </c>
      <c r="P5" t="s">
        <v>29</v>
      </c>
      <c r="U5" s="10" t="s">
        <v>36</v>
      </c>
      <c r="V5" s="10" t="s">
        <v>37</v>
      </c>
      <c r="W5" s="10" t="s">
        <v>32</v>
      </c>
      <c r="X5" s="10" t="s">
        <v>33</v>
      </c>
      <c r="Y5" s="10" t="s">
        <v>38</v>
      </c>
      <c r="Z5" s="10" t="s">
        <v>34</v>
      </c>
      <c r="AA5" s="10" t="s">
        <v>35</v>
      </c>
    </row>
    <row r="6" spans="2:32" x14ac:dyDescent="0.3">
      <c r="C6" t="s">
        <v>0</v>
      </c>
      <c r="D6" s="1">
        <v>15.5</v>
      </c>
      <c r="E6" s="4">
        <f>(D6/D15)*690</f>
        <v>153.88489208633095</v>
      </c>
      <c r="F6" s="3">
        <f>F15</f>
        <v>0.34375</v>
      </c>
      <c r="G6" s="3">
        <f>F6+E6/1440</f>
        <v>0.45061450839328537</v>
      </c>
      <c r="H6" s="31"/>
      <c r="I6" s="31"/>
      <c r="J6" s="5"/>
      <c r="K6" s="4">
        <f>17*690*(D6/79)</f>
        <v>2301.4556962025317</v>
      </c>
      <c r="L6" s="4">
        <f t="shared" ref="L6:L14" si="0">K6-E6</f>
        <v>2147.5708041162006</v>
      </c>
      <c r="P6" t="s">
        <v>0</v>
      </c>
      <c r="Q6" s="1">
        <v>15.5</v>
      </c>
      <c r="R6">
        <f>17*Q6/79</f>
        <v>3.3354430379746836</v>
      </c>
      <c r="S6">
        <v>3</v>
      </c>
      <c r="T6" s="24">
        <f t="shared" ref="T6:T14" si="1">R6-S6</f>
        <v>0.33544303797468356</v>
      </c>
      <c r="U6" s="30">
        <v>70.150000000000006</v>
      </c>
      <c r="V6" s="30">
        <v>85.8</v>
      </c>
      <c r="W6" s="4">
        <f>U6/(U6+V6)*100</f>
        <v>44.982366142994557</v>
      </c>
      <c r="X6" s="5">
        <v>1.35</v>
      </c>
      <c r="Y6" s="5">
        <v>2</v>
      </c>
      <c r="Z6">
        <f t="shared" ref="Z6:Z15" si="2">U6+X6</f>
        <v>71.5</v>
      </c>
      <c r="AA6" s="11">
        <f t="shared" ref="AA6:AA15" si="3">Z6/(U6+V6+X6+Y6)*100</f>
        <v>44.883866917765225</v>
      </c>
      <c r="AB6" s="20"/>
      <c r="AE6" s="21"/>
      <c r="AF6" s="21"/>
    </row>
    <row r="7" spans="2:32" x14ac:dyDescent="0.3">
      <c r="C7" t="s">
        <v>1</v>
      </c>
      <c r="D7" s="1">
        <v>9</v>
      </c>
      <c r="E7" s="4">
        <f>(D7/D15)*690</f>
        <v>89.352517985611513</v>
      </c>
      <c r="F7" s="3">
        <f>G6</f>
        <v>0.45061450839328537</v>
      </c>
      <c r="G7" s="3">
        <f t="shared" ref="G7:G14" si="4">F7+E7/1440</f>
        <v>0.51266486810551559</v>
      </c>
      <c r="H7" s="31"/>
      <c r="I7" s="31"/>
      <c r="K7" s="4">
        <f>17*690*(D7/79)</f>
        <v>1336.3291139240505</v>
      </c>
      <c r="L7" s="4">
        <f t="shared" si="0"/>
        <v>1246.976595938439</v>
      </c>
      <c r="P7" t="s">
        <v>1</v>
      </c>
      <c r="Q7" s="1">
        <v>9</v>
      </c>
      <c r="R7">
        <f>17*Q7/79</f>
        <v>1.9367088607594938</v>
      </c>
      <c r="S7">
        <v>2</v>
      </c>
      <c r="T7" s="27">
        <f t="shared" si="1"/>
        <v>-6.3291139240506222E-2</v>
      </c>
      <c r="U7" s="30">
        <v>47.3</v>
      </c>
      <c r="V7" s="30">
        <v>60</v>
      </c>
      <c r="W7" s="4">
        <f t="shared" ref="W7:W14" si="5">U7/(U7+V7)*100</f>
        <v>44.082013047530289</v>
      </c>
      <c r="X7" s="5">
        <v>1</v>
      </c>
      <c r="Y7" s="5">
        <v>1</v>
      </c>
      <c r="Z7">
        <f t="shared" si="2"/>
        <v>48.3</v>
      </c>
      <c r="AA7" s="11">
        <f t="shared" si="3"/>
        <v>44.19030192131747</v>
      </c>
      <c r="AE7" s="21"/>
      <c r="AF7" s="21"/>
    </row>
    <row r="8" spans="2:32" x14ac:dyDescent="0.3">
      <c r="B8">
        <v>9.5</v>
      </c>
      <c r="C8" t="s">
        <v>4</v>
      </c>
      <c r="D8" s="1"/>
      <c r="E8" s="4">
        <f>(D8/D15)*690</f>
        <v>0</v>
      </c>
      <c r="F8" s="3">
        <f>G7</f>
        <v>0.51266486810551559</v>
      </c>
      <c r="G8" s="3">
        <f t="shared" si="4"/>
        <v>0.51266486810551559</v>
      </c>
      <c r="H8" s="31"/>
      <c r="I8" s="31"/>
      <c r="K8" s="4">
        <f>17*690*(B8/79)</f>
        <v>1410.5696202531647</v>
      </c>
      <c r="L8" s="4">
        <f t="shared" si="0"/>
        <v>1410.5696202531647</v>
      </c>
      <c r="P8" t="s">
        <v>2</v>
      </c>
      <c r="Q8" s="1">
        <v>5</v>
      </c>
      <c r="R8">
        <f>17*Q8/79</f>
        <v>1.0759493670886076</v>
      </c>
      <c r="S8">
        <v>1</v>
      </c>
      <c r="T8" s="28">
        <f t="shared" si="1"/>
        <v>7.5949367088607556E-2</v>
      </c>
      <c r="U8" s="30">
        <v>65.3</v>
      </c>
      <c r="V8" s="30">
        <v>81</v>
      </c>
      <c r="W8" s="4">
        <f t="shared" si="5"/>
        <v>44.634313055365681</v>
      </c>
      <c r="X8" s="5">
        <v>1</v>
      </c>
      <c r="Y8" s="5"/>
      <c r="Z8">
        <f t="shared" si="2"/>
        <v>66.3</v>
      </c>
      <c r="AA8" s="11">
        <f t="shared" si="3"/>
        <v>45.010183299388999</v>
      </c>
      <c r="AB8" s="20"/>
      <c r="AE8" s="20"/>
      <c r="AF8" s="20"/>
    </row>
    <row r="9" spans="2:32" x14ac:dyDescent="0.3">
      <c r="C9" t="s">
        <v>2</v>
      </c>
      <c r="D9" s="1">
        <v>5</v>
      </c>
      <c r="E9" s="4">
        <f>(D9/D15)*690</f>
        <v>49.640287769784173</v>
      </c>
      <c r="F9" s="3">
        <f t="shared" ref="F9:F14" si="6">G8</f>
        <v>0.51266486810551559</v>
      </c>
      <c r="G9" s="3">
        <f t="shared" si="4"/>
        <v>0.54713729016786572</v>
      </c>
      <c r="H9" s="31"/>
      <c r="I9" s="31"/>
      <c r="K9" s="4">
        <f>17*690*(D9/79)</f>
        <v>742.4050632911393</v>
      </c>
      <c r="L9" s="4">
        <f t="shared" si="0"/>
        <v>692.76477552135509</v>
      </c>
      <c r="P9" t="s">
        <v>4</v>
      </c>
      <c r="Q9" s="1">
        <v>9.5</v>
      </c>
      <c r="R9">
        <f>17*Q9/79</f>
        <v>2.0443037974683542</v>
      </c>
      <c r="S9">
        <v>2</v>
      </c>
      <c r="T9" s="27">
        <f t="shared" si="1"/>
        <v>4.4303797468354222E-2</v>
      </c>
      <c r="U9" s="30">
        <v>47.2</v>
      </c>
      <c r="V9" s="30">
        <v>61.1</v>
      </c>
      <c r="W9" s="4">
        <f t="shared" si="5"/>
        <v>43.582640812557713</v>
      </c>
      <c r="X9" s="5">
        <v>1</v>
      </c>
      <c r="Y9" s="5">
        <v>1</v>
      </c>
      <c r="Z9">
        <f t="shared" si="2"/>
        <v>48.2</v>
      </c>
      <c r="AA9" s="11">
        <f t="shared" si="3"/>
        <v>43.699002719854938</v>
      </c>
      <c r="AE9" s="20"/>
      <c r="AF9" s="20"/>
    </row>
    <row r="10" spans="2:32" x14ac:dyDescent="0.3">
      <c r="C10" t="s">
        <v>7</v>
      </c>
      <c r="D10" s="1">
        <v>19</v>
      </c>
      <c r="E10" s="4">
        <f>(D10/D15)*690</f>
        <v>188.63309352517987</v>
      </c>
      <c r="F10" s="3">
        <f t="shared" si="6"/>
        <v>0.54713729016786572</v>
      </c>
      <c r="G10" s="3">
        <f t="shared" si="4"/>
        <v>0.67813249400479614</v>
      </c>
      <c r="H10" s="31"/>
      <c r="I10" s="31"/>
      <c r="K10" s="4">
        <f>17*690*(D10/79)</f>
        <v>2821.1392405063293</v>
      </c>
      <c r="L10" s="4">
        <f t="shared" si="0"/>
        <v>2632.5061469811494</v>
      </c>
      <c r="P10" t="s">
        <v>6</v>
      </c>
      <c r="Q10" s="1">
        <v>5.5</v>
      </c>
      <c r="R10">
        <f>17*Q10/79</f>
        <v>1.1835443037974684</v>
      </c>
      <c r="S10">
        <v>1</v>
      </c>
      <c r="T10" s="24">
        <f>R10-S10</f>
        <v>0.18354430379746844</v>
      </c>
      <c r="U10" s="30">
        <v>17.850000000000001</v>
      </c>
      <c r="V10" s="30">
        <v>25.4</v>
      </c>
      <c r="W10" s="4">
        <f>U10/(U10+V10)*100</f>
        <v>41.271676300578036</v>
      </c>
      <c r="X10" s="5">
        <v>1.2</v>
      </c>
      <c r="Y10" s="5"/>
      <c r="Z10">
        <f>U10+X10</f>
        <v>19.05</v>
      </c>
      <c r="AA10" s="11">
        <f>Z10/(U10+V10+X10+Y10)*100</f>
        <v>42.857142857142854</v>
      </c>
      <c r="AE10" s="20"/>
      <c r="AF10" s="20"/>
    </row>
    <row r="11" spans="2:32" hidden="1" x14ac:dyDescent="0.3">
      <c r="C11" t="s">
        <v>5</v>
      </c>
      <c r="D11" s="1"/>
      <c r="E11" s="4">
        <f>(2*D11/D15)*690</f>
        <v>0</v>
      </c>
      <c r="F11" s="3">
        <f t="shared" si="6"/>
        <v>0.67813249400479614</v>
      </c>
      <c r="G11" s="3">
        <f t="shared" si="4"/>
        <v>0.67813249400479614</v>
      </c>
      <c r="H11" s="31"/>
      <c r="I11" s="31"/>
      <c r="K11" s="4">
        <f>17*690*(D11/67)</f>
        <v>0</v>
      </c>
      <c r="L11" s="4">
        <f t="shared" si="0"/>
        <v>0</v>
      </c>
      <c r="Q11" s="1"/>
      <c r="T11" s="5"/>
      <c r="U11" s="30"/>
      <c r="V11" s="30"/>
      <c r="X11" s="5"/>
      <c r="Y11" s="5"/>
      <c r="AE11" s="20"/>
      <c r="AF11" s="20"/>
    </row>
    <row r="12" spans="2:32" x14ac:dyDescent="0.3">
      <c r="C12" t="s">
        <v>8</v>
      </c>
      <c r="D12" s="1">
        <v>4</v>
      </c>
      <c r="E12" s="4">
        <f>(D12/D15)*690</f>
        <v>39.71223021582734</v>
      </c>
      <c r="F12" s="3">
        <f>G11</f>
        <v>0.67813249400479614</v>
      </c>
      <c r="G12" s="3">
        <f t="shared" si="4"/>
        <v>0.70571043165467628</v>
      </c>
      <c r="H12" s="31"/>
      <c r="I12" s="31"/>
      <c r="K12" s="4">
        <f>17*690*(D12/79)</f>
        <v>593.92405063291142</v>
      </c>
      <c r="L12" s="4">
        <f t="shared" si="0"/>
        <v>554.21182041708403</v>
      </c>
      <c r="P12" t="s">
        <v>7</v>
      </c>
      <c r="Q12" s="1">
        <v>19</v>
      </c>
      <c r="R12">
        <f>17*Q12/79</f>
        <v>4.0886075949367084</v>
      </c>
      <c r="S12">
        <v>4</v>
      </c>
      <c r="T12" s="28">
        <f t="shared" si="1"/>
        <v>8.8607594936708445E-2</v>
      </c>
      <c r="U12" s="30">
        <v>63.92</v>
      </c>
      <c r="V12" s="30">
        <v>87.63</v>
      </c>
      <c r="W12" s="4">
        <f t="shared" si="5"/>
        <v>42.177499175189702</v>
      </c>
      <c r="X12" s="5">
        <v>2</v>
      </c>
      <c r="Y12" s="5">
        <v>2</v>
      </c>
      <c r="Z12">
        <f t="shared" si="2"/>
        <v>65.92</v>
      </c>
      <c r="AA12" s="11">
        <f t="shared" si="3"/>
        <v>42.378656380585014</v>
      </c>
      <c r="AB12" s="29"/>
      <c r="AE12" s="20"/>
      <c r="AF12" s="20"/>
    </row>
    <row r="13" spans="2:32" x14ac:dyDescent="0.3">
      <c r="C13" t="s">
        <v>9</v>
      </c>
      <c r="D13" s="1">
        <v>11.5</v>
      </c>
      <c r="E13" s="4">
        <f>(D13/D15)*690</f>
        <v>114.17266187050359</v>
      </c>
      <c r="F13" s="3">
        <f t="shared" si="6"/>
        <v>0.70571043165467628</v>
      </c>
      <c r="G13" s="3">
        <f t="shared" si="4"/>
        <v>0.78499700239808157</v>
      </c>
      <c r="H13" s="31"/>
      <c r="I13" s="31"/>
      <c r="K13" s="4">
        <f>17*690*(D13/79)</f>
        <v>1707.5316455696202</v>
      </c>
      <c r="L13" s="4">
        <f t="shared" si="0"/>
        <v>1593.3589836991166</v>
      </c>
      <c r="P13" t="s">
        <v>8</v>
      </c>
      <c r="Q13" s="1">
        <v>4</v>
      </c>
      <c r="R13">
        <f>17*Q13/79</f>
        <v>0.86075949367088611</v>
      </c>
      <c r="S13">
        <v>1</v>
      </c>
      <c r="T13" s="28">
        <f t="shared" si="1"/>
        <v>-0.13924050632911389</v>
      </c>
      <c r="U13" s="30">
        <v>29.4</v>
      </c>
      <c r="V13" s="30">
        <v>34.25</v>
      </c>
      <c r="W13" s="4">
        <f t="shared" si="5"/>
        <v>46.190102120974075</v>
      </c>
      <c r="X13" s="5"/>
      <c r="Y13" s="5">
        <v>1</v>
      </c>
      <c r="Z13">
        <f>U13+X13</f>
        <v>29.4</v>
      </c>
      <c r="AA13" s="11">
        <f>Z13/(U13+V13+X13+Y13)*100</f>
        <v>45.475638051044079</v>
      </c>
      <c r="AE13" s="20"/>
      <c r="AF13" s="20"/>
    </row>
    <row r="14" spans="2:32" x14ac:dyDescent="0.3">
      <c r="C14" t="s">
        <v>6</v>
      </c>
      <c r="D14" s="1">
        <v>5.5</v>
      </c>
      <c r="E14" s="4">
        <f>(D14/D15)*690</f>
        <v>54.604316546762583</v>
      </c>
      <c r="F14" s="3">
        <f t="shared" si="6"/>
        <v>0.78499700239808157</v>
      </c>
      <c r="G14" s="3">
        <f t="shared" si="4"/>
        <v>0.82291666666666674</v>
      </c>
      <c r="H14" s="31"/>
      <c r="I14" s="31"/>
      <c r="K14" s="4">
        <f>17*690*(D14/79)</f>
        <v>816.64556962025313</v>
      </c>
      <c r="L14" s="4">
        <f t="shared" si="0"/>
        <v>762.04125307349057</v>
      </c>
      <c r="P14" t="s">
        <v>9</v>
      </c>
      <c r="Q14" s="1">
        <v>11.5</v>
      </c>
      <c r="R14">
        <f>17*Q14/79</f>
        <v>2.4746835443037973</v>
      </c>
      <c r="S14">
        <v>2</v>
      </c>
      <c r="T14" s="24">
        <f t="shared" si="1"/>
        <v>0.47468354430379733</v>
      </c>
      <c r="U14" s="30">
        <v>45.78</v>
      </c>
      <c r="V14" s="30">
        <v>54.95</v>
      </c>
      <c r="W14" s="4">
        <f t="shared" si="5"/>
        <v>45.448227936066708</v>
      </c>
      <c r="X14" s="5">
        <v>0.45</v>
      </c>
      <c r="Y14" s="5">
        <v>2</v>
      </c>
      <c r="Z14">
        <f t="shared" si="2"/>
        <v>46.230000000000004</v>
      </c>
      <c r="AA14" s="11">
        <f t="shared" si="3"/>
        <v>44.805194805194802</v>
      </c>
      <c r="AE14" s="20"/>
      <c r="AF14" s="20"/>
    </row>
    <row r="15" spans="2:32" x14ac:dyDescent="0.3">
      <c r="D15" s="5">
        <f>D6+D7+D8+D9+D10+D12+D13+D14</f>
        <v>69.5</v>
      </c>
      <c r="E15" s="5"/>
      <c r="F15" s="6">
        <v>0.34375</v>
      </c>
      <c r="G15" s="6">
        <v>0.82291666666666663</v>
      </c>
      <c r="H15" s="31"/>
      <c r="I15" s="31"/>
      <c r="Q15">
        <f>SUM(Q6:Q14)</f>
        <v>79</v>
      </c>
      <c r="R15">
        <f t="shared" ref="R15:S15" si="7">SUM(R6:R14)</f>
        <v>17</v>
      </c>
      <c r="S15">
        <f t="shared" si="7"/>
        <v>16</v>
      </c>
      <c r="T15">
        <f>SUM(T6:T14)</f>
        <v>0.99999999999999944</v>
      </c>
      <c r="U15">
        <f>SUM(U6:U14)</f>
        <v>386.9</v>
      </c>
      <c r="V15">
        <f>SUM(V6:V14)</f>
        <v>490.13</v>
      </c>
      <c r="X15" s="5">
        <f>SUM(X6:X14)</f>
        <v>8</v>
      </c>
      <c r="Y15" s="5">
        <f>SUM(Y6:Y14)</f>
        <v>9</v>
      </c>
      <c r="Z15">
        <f t="shared" si="2"/>
        <v>394.9</v>
      </c>
      <c r="AA15" s="12">
        <f t="shared" si="3"/>
        <v>44.170777266982093</v>
      </c>
      <c r="AB15" t="s">
        <v>39</v>
      </c>
    </row>
    <row r="16" spans="2:32" ht="28.8" x14ac:dyDescent="0.3">
      <c r="B16" s="9">
        <v>45664</v>
      </c>
      <c r="C16" s="2" t="s">
        <v>12</v>
      </c>
      <c r="D16" s="2" t="s">
        <v>3</v>
      </c>
      <c r="E16" s="7" t="s">
        <v>13</v>
      </c>
      <c r="F16" s="8" t="s">
        <v>10</v>
      </c>
      <c r="G16" s="8" t="s">
        <v>11</v>
      </c>
      <c r="H16" s="32" t="s">
        <v>62</v>
      </c>
      <c r="I16" s="32"/>
      <c r="K16" s="2" t="s">
        <v>15</v>
      </c>
      <c r="L16" s="2" t="s">
        <v>46</v>
      </c>
      <c r="X16" s="5"/>
      <c r="Y16" s="5"/>
    </row>
    <row r="17" spans="2:28" x14ac:dyDescent="0.3">
      <c r="C17" t="s">
        <v>1</v>
      </c>
      <c r="D17" s="1"/>
      <c r="E17" s="4">
        <f>(D17/D26)*690</f>
        <v>0</v>
      </c>
      <c r="F17" s="3">
        <f>F26</f>
        <v>0.34375</v>
      </c>
      <c r="G17" s="3">
        <f t="shared" ref="G17:G24" si="8">F17+E17/1440</f>
        <v>0.34375</v>
      </c>
      <c r="H17" s="31"/>
      <c r="I17" s="31"/>
      <c r="K17" s="4">
        <f>L7</f>
        <v>1246.976595938439</v>
      </c>
      <c r="L17" s="4">
        <f t="shared" ref="L17:L25" si="9">K17-E17</f>
        <v>1246.976595938439</v>
      </c>
      <c r="P17" t="s">
        <v>63</v>
      </c>
      <c r="V17" s="15"/>
      <c r="W17" s="15"/>
      <c r="X17" s="21"/>
      <c r="AA17" s="14"/>
    </row>
    <row r="18" spans="2:28" x14ac:dyDescent="0.3">
      <c r="C18" t="s">
        <v>4</v>
      </c>
      <c r="D18" s="1">
        <v>9.5</v>
      </c>
      <c r="E18" s="4">
        <f>(D18/D26)*690</f>
        <v>690</v>
      </c>
      <c r="F18" s="3">
        <f>G17</f>
        <v>0.34375</v>
      </c>
      <c r="G18" s="3">
        <f t="shared" si="8"/>
        <v>0.82291666666666674</v>
      </c>
      <c r="H18" s="31"/>
      <c r="I18" s="31"/>
      <c r="K18" s="4">
        <f>L8</f>
        <v>1410.5696202531647</v>
      </c>
      <c r="L18" s="4">
        <f t="shared" si="9"/>
        <v>720.56962025316466</v>
      </c>
      <c r="V18" s="15"/>
      <c r="W18" s="15"/>
      <c r="X18" s="21"/>
      <c r="AA18" s="14"/>
    </row>
    <row r="19" spans="2:28" x14ac:dyDescent="0.3">
      <c r="C19" t="s">
        <v>2</v>
      </c>
      <c r="D19" s="1"/>
      <c r="E19" s="4">
        <f>(D19/D26)*690</f>
        <v>0</v>
      </c>
      <c r="F19" s="3">
        <f t="shared" ref="F19:F25" si="10">G18</f>
        <v>0.82291666666666674</v>
      </c>
      <c r="G19" s="3">
        <f t="shared" si="8"/>
        <v>0.82291666666666674</v>
      </c>
      <c r="H19" s="31"/>
      <c r="I19" s="31"/>
      <c r="K19" s="4">
        <f>L9</f>
        <v>692.76477552135509</v>
      </c>
      <c r="L19" s="4">
        <f t="shared" si="9"/>
        <v>692.76477552135509</v>
      </c>
      <c r="V19" s="5"/>
      <c r="W19" s="5"/>
      <c r="X19" s="20"/>
      <c r="Z19" s="21"/>
      <c r="AA19" s="15"/>
      <c r="AB19" s="15"/>
    </row>
    <row r="20" spans="2:28" x14ac:dyDescent="0.3">
      <c r="C20" t="s">
        <v>7</v>
      </c>
      <c r="D20" s="1"/>
      <c r="E20" s="4">
        <f>(D20/D26)*690</f>
        <v>0</v>
      </c>
      <c r="F20" s="3">
        <f t="shared" si="10"/>
        <v>0.82291666666666674</v>
      </c>
      <c r="G20" s="3">
        <f t="shared" si="8"/>
        <v>0.82291666666666674</v>
      </c>
      <c r="H20" s="31"/>
      <c r="I20" s="31"/>
      <c r="K20" s="4">
        <f>L10</f>
        <v>2632.5061469811494</v>
      </c>
      <c r="L20" s="4">
        <f t="shared" si="9"/>
        <v>2632.5061469811494</v>
      </c>
      <c r="S20" s="21"/>
      <c r="V20" s="5"/>
      <c r="W20" s="5"/>
      <c r="X20" s="15"/>
      <c r="Y20" s="15"/>
      <c r="AB20" s="15"/>
    </row>
    <row r="21" spans="2:28" hidden="1" x14ac:dyDescent="0.3">
      <c r="C21" t="s">
        <v>5</v>
      </c>
      <c r="D21" s="1"/>
      <c r="E21" s="4">
        <f>(2*D21/D26)*690</f>
        <v>0</v>
      </c>
      <c r="F21" s="3">
        <f t="shared" si="10"/>
        <v>0.82291666666666674</v>
      </c>
      <c r="G21" s="3">
        <f t="shared" si="8"/>
        <v>0.82291666666666674</v>
      </c>
      <c r="H21" s="31"/>
      <c r="I21" s="31"/>
      <c r="K21" s="4">
        <f>L11</f>
        <v>0</v>
      </c>
      <c r="L21" s="4">
        <f t="shared" si="9"/>
        <v>0</v>
      </c>
      <c r="V21" s="5"/>
      <c r="W21" s="5"/>
      <c r="X21" s="15"/>
      <c r="Y21" s="15"/>
      <c r="AA21" s="5"/>
      <c r="AB21" s="5"/>
    </row>
    <row r="22" spans="2:28" x14ac:dyDescent="0.3">
      <c r="C22" t="s">
        <v>8</v>
      </c>
      <c r="D22" s="1"/>
      <c r="E22" s="4">
        <f>(D22/D26)*690</f>
        <v>0</v>
      </c>
      <c r="F22" s="3">
        <f t="shared" si="10"/>
        <v>0.82291666666666674</v>
      </c>
      <c r="G22" s="3">
        <f t="shared" si="8"/>
        <v>0.82291666666666674</v>
      </c>
      <c r="H22" s="31"/>
      <c r="I22" s="31"/>
      <c r="K22" s="4">
        <f t="shared" ref="K22:K24" si="11">L12</f>
        <v>554.21182041708403</v>
      </c>
      <c r="L22" s="4">
        <f t="shared" si="9"/>
        <v>554.21182041708403</v>
      </c>
      <c r="S22" s="14"/>
      <c r="T22" s="14"/>
      <c r="V22" s="5"/>
      <c r="W22" s="5"/>
      <c r="X22" s="5"/>
      <c r="Y22" s="5"/>
      <c r="AA22" s="20"/>
      <c r="AB22" s="5"/>
    </row>
    <row r="23" spans="2:28" x14ac:dyDescent="0.3">
      <c r="C23" t="s">
        <v>9</v>
      </c>
      <c r="D23" s="1"/>
      <c r="E23" s="4">
        <f>(D23/D26)*690</f>
        <v>0</v>
      </c>
      <c r="F23" s="3">
        <f t="shared" si="10"/>
        <v>0.82291666666666674</v>
      </c>
      <c r="G23" s="3">
        <f t="shared" si="8"/>
        <v>0.82291666666666674</v>
      </c>
      <c r="H23" s="31"/>
      <c r="I23" s="31"/>
      <c r="K23" s="4">
        <f t="shared" si="11"/>
        <v>1593.3589836991166</v>
      </c>
      <c r="L23" s="4">
        <f t="shared" si="9"/>
        <v>1593.3589836991166</v>
      </c>
      <c r="P23" s="5"/>
      <c r="V23" s="5"/>
      <c r="W23" s="5"/>
      <c r="X23" s="5"/>
      <c r="Y23" s="5"/>
      <c r="AB23" s="5"/>
    </row>
    <row r="24" spans="2:28" x14ac:dyDescent="0.3">
      <c r="C24" t="s">
        <v>6</v>
      </c>
      <c r="D24" s="1"/>
      <c r="E24" s="4">
        <f>(2*D24/D26)*690</f>
        <v>0</v>
      </c>
      <c r="F24" s="3">
        <f t="shared" si="10"/>
        <v>0.82291666666666674</v>
      </c>
      <c r="G24" s="3">
        <f t="shared" si="8"/>
        <v>0.82291666666666674</v>
      </c>
      <c r="H24" s="31"/>
      <c r="I24" s="31"/>
      <c r="K24" s="4">
        <f t="shared" si="11"/>
        <v>762.04125307349057</v>
      </c>
      <c r="L24" s="4">
        <f t="shared" si="9"/>
        <v>762.04125307349057</v>
      </c>
      <c r="P24" s="5"/>
      <c r="Q24" s="5"/>
      <c r="V24" s="5"/>
      <c r="W24" s="5"/>
      <c r="X24" s="5"/>
      <c r="Y24" s="5"/>
      <c r="AB24" s="20"/>
    </row>
    <row r="25" spans="2:28" x14ac:dyDescent="0.3">
      <c r="C25" t="s">
        <v>0</v>
      </c>
      <c r="D25" s="1"/>
      <c r="E25" s="4">
        <f>(D25/D26)*690</f>
        <v>0</v>
      </c>
      <c r="F25" s="3">
        <f t="shared" si="10"/>
        <v>0.82291666666666674</v>
      </c>
      <c r="G25" s="3">
        <f>F25+E25/1440</f>
        <v>0.82291666666666674</v>
      </c>
      <c r="H25" s="31"/>
      <c r="I25" s="31"/>
      <c r="K25" s="4">
        <f>L6</f>
        <v>2147.5708041162006</v>
      </c>
      <c r="L25" s="4">
        <f t="shared" si="9"/>
        <v>2147.5708041162006</v>
      </c>
      <c r="P25" s="5"/>
      <c r="Q25" s="5"/>
      <c r="S25" s="20"/>
      <c r="T25" s="5"/>
      <c r="V25" s="5"/>
      <c r="W25" s="5"/>
      <c r="X25" s="5"/>
      <c r="Y25" s="5"/>
      <c r="AB25" s="5"/>
    </row>
    <row r="26" spans="2:28" x14ac:dyDescent="0.3">
      <c r="D26" s="5">
        <f>D25+D17+D18+D19+D20+D22+D23+D24</f>
        <v>9.5</v>
      </c>
      <c r="E26" s="5"/>
      <c r="F26" s="6">
        <v>0.34375</v>
      </c>
      <c r="G26" s="6">
        <v>0.82291666666666663</v>
      </c>
      <c r="H26" s="31"/>
      <c r="I26" s="31"/>
      <c r="L26" s="4"/>
      <c r="P26" s="5"/>
      <c r="Q26" s="5"/>
      <c r="S26" s="20"/>
      <c r="T26" s="5"/>
      <c r="U26" s="5"/>
      <c r="V26" s="5"/>
      <c r="W26" s="5"/>
      <c r="X26" s="5"/>
      <c r="Y26" s="5"/>
      <c r="AB26" s="20"/>
    </row>
    <row r="27" spans="2:28" ht="28.8" x14ac:dyDescent="0.3">
      <c r="B27" s="9">
        <v>45666</v>
      </c>
      <c r="C27" s="2" t="s">
        <v>12</v>
      </c>
      <c r="D27" s="2" t="s">
        <v>3</v>
      </c>
      <c r="E27" s="7" t="s">
        <v>13</v>
      </c>
      <c r="F27" s="8" t="s">
        <v>10</v>
      </c>
      <c r="G27" s="8" t="s">
        <v>11</v>
      </c>
      <c r="H27" s="32" t="s">
        <v>67</v>
      </c>
      <c r="I27" s="32"/>
      <c r="K27" s="2" t="s">
        <v>16</v>
      </c>
      <c r="L27" s="2" t="s">
        <v>47</v>
      </c>
      <c r="P27" s="5"/>
      <c r="Q27" s="5"/>
      <c r="S27" s="20"/>
      <c r="T27" s="5"/>
      <c r="U27" s="5"/>
      <c r="X27" s="5"/>
      <c r="Y27" s="5"/>
      <c r="AB27" s="5"/>
    </row>
    <row r="28" spans="2:28" x14ac:dyDescent="0.3">
      <c r="C28" t="s">
        <v>4</v>
      </c>
      <c r="D28" s="1"/>
      <c r="E28" s="4">
        <f>(D28/D37)*690</f>
        <v>0</v>
      </c>
      <c r="F28" s="3">
        <f>F37</f>
        <v>0.34375</v>
      </c>
      <c r="G28" s="3">
        <f t="shared" ref="G28:G36" si="12">F28+E28/1440</f>
        <v>0.34375</v>
      </c>
      <c r="H28" s="31"/>
      <c r="I28" s="31"/>
      <c r="K28" s="4">
        <f t="shared" ref="K28:K35" si="13">L18</f>
        <v>720.56962025316466</v>
      </c>
      <c r="L28" s="4">
        <f t="shared" ref="L28:L36" si="14">K28-E28</f>
        <v>720.56962025316466</v>
      </c>
      <c r="P28" s="5"/>
      <c r="Q28" s="5"/>
      <c r="T28" s="5"/>
      <c r="U28" s="5"/>
      <c r="X28" s="5"/>
      <c r="Y28" s="5"/>
      <c r="AB28" s="20"/>
    </row>
    <row r="29" spans="2:28" x14ac:dyDescent="0.3">
      <c r="C29" t="s">
        <v>2</v>
      </c>
      <c r="D29" s="1">
        <v>5</v>
      </c>
      <c r="E29" s="4">
        <f>(D29/D37)*690</f>
        <v>49.640287769784173</v>
      </c>
      <c r="F29" s="3">
        <f t="shared" ref="F29:F36" si="15">G28</f>
        <v>0.34375</v>
      </c>
      <c r="G29" s="3">
        <f t="shared" si="12"/>
        <v>0.37822242206235013</v>
      </c>
      <c r="H29" s="31"/>
      <c r="I29" s="31"/>
      <c r="K29" s="4">
        <f t="shared" si="13"/>
        <v>692.76477552135509</v>
      </c>
      <c r="L29" s="4">
        <f t="shared" si="14"/>
        <v>643.12448775157088</v>
      </c>
      <c r="P29" s="5"/>
      <c r="Q29" s="5"/>
      <c r="S29" s="20"/>
      <c r="U29" s="5"/>
      <c r="X29" s="5"/>
      <c r="Y29" s="5"/>
    </row>
    <row r="30" spans="2:28" x14ac:dyDescent="0.3">
      <c r="C30" t="s">
        <v>7</v>
      </c>
      <c r="D30" s="1">
        <v>19</v>
      </c>
      <c r="E30" s="4">
        <f>(D30/D37)*690</f>
        <v>188.63309352517987</v>
      </c>
      <c r="F30" s="3">
        <f t="shared" si="15"/>
        <v>0.37822242206235013</v>
      </c>
      <c r="G30" s="3">
        <f t="shared" si="12"/>
        <v>0.50921762589928066</v>
      </c>
      <c r="H30" s="31"/>
      <c r="I30" s="31"/>
      <c r="K30" s="4">
        <f t="shared" si="13"/>
        <v>2632.5061469811494</v>
      </c>
      <c r="L30" s="4">
        <f t="shared" si="14"/>
        <v>2443.8730534559695</v>
      </c>
      <c r="P30" s="5"/>
      <c r="Q30" s="26"/>
      <c r="S30" s="20"/>
      <c r="X30" s="5"/>
      <c r="Y30" s="5"/>
    </row>
    <row r="31" spans="2:28" hidden="1" x14ac:dyDescent="0.3">
      <c r="C31" t="s">
        <v>5</v>
      </c>
      <c r="D31" s="1"/>
      <c r="E31" s="4">
        <f>(2*D31/D37)*690</f>
        <v>0</v>
      </c>
      <c r="F31" s="3">
        <f t="shared" si="15"/>
        <v>0.50921762589928066</v>
      </c>
      <c r="G31" s="3">
        <f t="shared" si="12"/>
        <v>0.50921762589928066</v>
      </c>
      <c r="H31" s="31"/>
      <c r="I31" s="31"/>
      <c r="K31" s="4">
        <f t="shared" si="13"/>
        <v>0</v>
      </c>
      <c r="L31" s="4">
        <f t="shared" si="14"/>
        <v>0</v>
      </c>
      <c r="P31" s="5"/>
      <c r="Q31" s="5"/>
      <c r="S31" s="5"/>
      <c r="T31" s="5"/>
      <c r="X31" s="5"/>
      <c r="Y31" s="5"/>
    </row>
    <row r="32" spans="2:28" x14ac:dyDescent="0.3">
      <c r="C32" t="s">
        <v>8</v>
      </c>
      <c r="D32" s="1">
        <v>4</v>
      </c>
      <c r="E32" s="4">
        <f>(D32/D37)*690</f>
        <v>39.71223021582734</v>
      </c>
      <c r="F32" s="3">
        <f t="shared" si="15"/>
        <v>0.50921762589928066</v>
      </c>
      <c r="G32" s="3">
        <f t="shared" si="12"/>
        <v>0.5367955635491608</v>
      </c>
      <c r="H32" s="31"/>
      <c r="I32" s="31"/>
      <c r="K32" s="4">
        <f t="shared" si="13"/>
        <v>554.21182041708403</v>
      </c>
      <c r="L32" s="4">
        <f t="shared" si="14"/>
        <v>514.49959020125664</v>
      </c>
      <c r="P32" s="5"/>
      <c r="Q32" s="5"/>
      <c r="T32" s="5"/>
      <c r="X32" s="5"/>
      <c r="Y32" s="5"/>
    </row>
    <row r="33" spans="2:25" x14ac:dyDescent="0.3">
      <c r="C33" t="s">
        <v>9</v>
      </c>
      <c r="D33" s="1">
        <v>11.5</v>
      </c>
      <c r="E33" s="4">
        <f>(D33/D37)*690</f>
        <v>114.17266187050359</v>
      </c>
      <c r="F33" s="3">
        <f t="shared" si="15"/>
        <v>0.5367955635491608</v>
      </c>
      <c r="G33" s="3">
        <f t="shared" si="12"/>
        <v>0.61608213429256609</v>
      </c>
      <c r="H33" s="31"/>
      <c r="I33" s="31"/>
      <c r="K33" s="4">
        <f t="shared" si="13"/>
        <v>1593.3589836991166</v>
      </c>
      <c r="L33" s="4">
        <f t="shared" si="14"/>
        <v>1479.186321828613</v>
      </c>
      <c r="P33" s="5"/>
      <c r="Q33" s="5"/>
      <c r="S33" s="20"/>
      <c r="T33" s="5"/>
      <c r="X33" s="5"/>
      <c r="Y33" s="5"/>
    </row>
    <row r="34" spans="2:25" x14ac:dyDescent="0.3">
      <c r="C34" t="s">
        <v>6</v>
      </c>
      <c r="D34" s="1">
        <v>5.5</v>
      </c>
      <c r="E34" s="4">
        <f>(D34/D37)*690</f>
        <v>54.604316546762583</v>
      </c>
      <c r="F34" s="3">
        <f t="shared" si="15"/>
        <v>0.61608213429256609</v>
      </c>
      <c r="G34" s="3">
        <f t="shared" si="12"/>
        <v>0.65400179856115126</v>
      </c>
      <c r="H34" s="31"/>
      <c r="I34" s="31"/>
      <c r="K34" s="4">
        <f t="shared" si="13"/>
        <v>762.04125307349057</v>
      </c>
      <c r="L34" s="4">
        <f t="shared" si="14"/>
        <v>707.436936526728</v>
      </c>
      <c r="P34" s="5"/>
      <c r="Q34" s="5"/>
      <c r="S34" s="20"/>
      <c r="T34" s="5"/>
      <c r="U34" s="5"/>
      <c r="X34" s="5"/>
      <c r="Y34" s="5"/>
    </row>
    <row r="35" spans="2:25" x14ac:dyDescent="0.3">
      <c r="C35" t="s">
        <v>0</v>
      </c>
      <c r="D35" s="1">
        <v>15.5</v>
      </c>
      <c r="E35" s="4">
        <f>(D35/D37)*690</f>
        <v>153.88489208633095</v>
      </c>
      <c r="F35" s="3">
        <f t="shared" si="15"/>
        <v>0.65400179856115126</v>
      </c>
      <c r="G35" s="3">
        <f t="shared" si="12"/>
        <v>0.76086630695443669</v>
      </c>
      <c r="H35" s="31"/>
      <c r="I35" s="31"/>
      <c r="K35" s="4">
        <f t="shared" si="13"/>
        <v>2147.5708041162006</v>
      </c>
      <c r="L35" s="4">
        <f t="shared" si="14"/>
        <v>1993.6859120298698</v>
      </c>
      <c r="P35" s="5"/>
      <c r="Q35" s="5"/>
      <c r="S35" s="20"/>
      <c r="U35" s="5"/>
      <c r="X35" s="5"/>
      <c r="Y35" s="5"/>
    </row>
    <row r="36" spans="2:25" x14ac:dyDescent="0.3">
      <c r="C36" t="s">
        <v>1</v>
      </c>
      <c r="D36" s="1">
        <v>9</v>
      </c>
      <c r="E36" s="4">
        <f>(D36/D37)*690</f>
        <v>89.352517985611513</v>
      </c>
      <c r="F36" s="3">
        <f t="shared" si="15"/>
        <v>0.76086630695443669</v>
      </c>
      <c r="G36" s="3">
        <f t="shared" si="12"/>
        <v>0.82291666666666696</v>
      </c>
      <c r="H36" s="31"/>
      <c r="I36" s="31"/>
      <c r="K36" s="4">
        <f>L17</f>
        <v>1246.976595938439</v>
      </c>
      <c r="L36" s="4">
        <f t="shared" si="14"/>
        <v>1157.6240779528275</v>
      </c>
      <c r="P36" s="5"/>
      <c r="Q36" s="5"/>
      <c r="X36" s="5"/>
      <c r="Y36" s="5"/>
    </row>
    <row r="37" spans="2:25" x14ac:dyDescent="0.3">
      <c r="D37" s="5">
        <f>D35+D36+D28+D29+D30+D32+D33+D34</f>
        <v>69.5</v>
      </c>
      <c r="E37" s="5"/>
      <c r="F37" s="6">
        <v>0.34375</v>
      </c>
      <c r="G37" s="6">
        <v>0.82291666666666663</v>
      </c>
      <c r="H37" s="32" t="s">
        <v>69</v>
      </c>
      <c r="I37" s="32"/>
      <c r="J37" s="5"/>
      <c r="L37" s="4"/>
      <c r="P37" s="5"/>
      <c r="Q37" s="26"/>
      <c r="U37" s="5"/>
    </row>
    <row r="38" spans="2:25" ht="28.8" x14ac:dyDescent="0.3">
      <c r="B38" s="9">
        <v>45669</v>
      </c>
      <c r="C38" s="2" t="s">
        <v>12</v>
      </c>
      <c r="D38" s="2" t="s">
        <v>3</v>
      </c>
      <c r="E38" s="7" t="s">
        <v>13</v>
      </c>
      <c r="F38" s="8" t="s">
        <v>10</v>
      </c>
      <c r="G38" s="8" t="s">
        <v>11</v>
      </c>
      <c r="H38" s="32" t="s">
        <v>41</v>
      </c>
      <c r="I38" s="32"/>
      <c r="J38" s="5"/>
      <c r="K38" s="2" t="s">
        <v>17</v>
      </c>
      <c r="L38" s="2" t="s">
        <v>48</v>
      </c>
      <c r="P38" s="5"/>
      <c r="Q38" s="5"/>
      <c r="U38" s="25"/>
    </row>
    <row r="39" spans="2:25" x14ac:dyDescent="0.3">
      <c r="C39" t="s">
        <v>2</v>
      </c>
      <c r="D39" s="1">
        <v>5</v>
      </c>
      <c r="E39" s="4">
        <f>(D39/D48)*690</f>
        <v>49.640287769784173</v>
      </c>
      <c r="F39" s="3">
        <f>F48</f>
        <v>0.34375</v>
      </c>
      <c r="G39" s="3">
        <f t="shared" ref="G39:G47" si="16">F39+E39/1440</f>
        <v>0.37822242206235013</v>
      </c>
      <c r="H39" s="31"/>
      <c r="I39" s="31"/>
      <c r="K39" s="4">
        <f t="shared" ref="K39:K46" si="17">L29</f>
        <v>643.12448775157088</v>
      </c>
      <c r="L39" s="4">
        <f t="shared" ref="L39:L47" si="18">K39-E39</f>
        <v>593.48419998178667</v>
      </c>
      <c r="P39" s="5"/>
      <c r="Q39" s="5"/>
      <c r="S39" s="20"/>
    </row>
    <row r="40" spans="2:25" x14ac:dyDescent="0.3">
      <c r="C40" t="s">
        <v>7</v>
      </c>
      <c r="D40" s="1">
        <v>19</v>
      </c>
      <c r="E40" s="4">
        <f>(D40/D48)*690</f>
        <v>188.63309352517987</v>
      </c>
      <c r="F40" s="3">
        <f t="shared" ref="F40:F47" si="19">G39</f>
        <v>0.37822242206235013</v>
      </c>
      <c r="G40" s="3">
        <f t="shared" si="16"/>
        <v>0.50921762589928066</v>
      </c>
      <c r="H40" s="31"/>
      <c r="I40" s="31"/>
      <c r="K40" s="4">
        <f t="shared" si="17"/>
        <v>2443.8730534559695</v>
      </c>
      <c r="L40" s="4">
        <f t="shared" si="18"/>
        <v>2255.2399599307896</v>
      </c>
      <c r="P40" s="5"/>
      <c r="Q40" s="5"/>
      <c r="R40" s="5"/>
      <c r="S40" s="20"/>
      <c r="T40" s="5"/>
    </row>
    <row r="41" spans="2:25" hidden="1" x14ac:dyDescent="0.3">
      <c r="C41" t="s">
        <v>5</v>
      </c>
      <c r="D41" s="1"/>
      <c r="E41" s="4">
        <f>(2*D41/D48)*690</f>
        <v>0</v>
      </c>
      <c r="F41" s="3">
        <f t="shared" si="19"/>
        <v>0.50921762589928066</v>
      </c>
      <c r="G41" s="3">
        <f t="shared" si="16"/>
        <v>0.50921762589928066</v>
      </c>
      <c r="H41" s="31"/>
      <c r="I41" s="31"/>
      <c r="J41" s="5" t="s">
        <v>43</v>
      </c>
      <c r="K41" s="4">
        <f t="shared" si="17"/>
        <v>0</v>
      </c>
      <c r="L41" s="4">
        <f t="shared" si="18"/>
        <v>0</v>
      </c>
      <c r="P41" s="5"/>
      <c r="Q41" s="5"/>
      <c r="R41" s="5"/>
      <c r="S41" s="5"/>
      <c r="T41" s="5"/>
    </row>
    <row r="42" spans="2:25" x14ac:dyDescent="0.3">
      <c r="C42" t="s">
        <v>8</v>
      </c>
      <c r="D42" s="1">
        <v>4</v>
      </c>
      <c r="E42" s="4">
        <f>(D42/D48)*690</f>
        <v>39.71223021582734</v>
      </c>
      <c r="F42" s="3">
        <f t="shared" si="19"/>
        <v>0.50921762589928066</v>
      </c>
      <c r="G42" s="3">
        <f t="shared" si="16"/>
        <v>0.5367955635491608</v>
      </c>
      <c r="H42" s="31"/>
      <c r="I42" s="31"/>
      <c r="K42" s="4">
        <f t="shared" si="17"/>
        <v>514.49959020125664</v>
      </c>
      <c r="L42" s="4">
        <f t="shared" si="18"/>
        <v>474.7873599854293</v>
      </c>
      <c r="P42" s="5"/>
      <c r="Q42" s="5"/>
      <c r="T42" s="5"/>
    </row>
    <row r="43" spans="2:25" x14ac:dyDescent="0.3">
      <c r="C43" t="s">
        <v>9</v>
      </c>
      <c r="D43" s="1">
        <v>11.5</v>
      </c>
      <c r="E43" s="4">
        <f>(D43/D48)*690</f>
        <v>114.17266187050359</v>
      </c>
      <c r="F43" s="3">
        <f t="shared" si="19"/>
        <v>0.5367955635491608</v>
      </c>
      <c r="G43" s="3">
        <f t="shared" si="16"/>
        <v>0.61608213429256609</v>
      </c>
      <c r="H43" s="31"/>
      <c r="I43" s="31"/>
      <c r="K43" s="4">
        <f t="shared" si="17"/>
        <v>1479.186321828613</v>
      </c>
      <c r="L43" s="4">
        <f t="shared" si="18"/>
        <v>1365.0136599581094</v>
      </c>
      <c r="P43" s="5"/>
      <c r="Q43" s="20"/>
    </row>
    <row r="44" spans="2:25" x14ac:dyDescent="0.3">
      <c r="C44" t="s">
        <v>6</v>
      </c>
      <c r="D44" s="1">
        <v>5.5</v>
      </c>
      <c r="E44" s="4">
        <f>(D44/D48)*690</f>
        <v>54.604316546762583</v>
      </c>
      <c r="F44" s="3">
        <f t="shared" si="19"/>
        <v>0.61608213429256609</v>
      </c>
      <c r="G44" s="3">
        <f t="shared" si="16"/>
        <v>0.65400179856115126</v>
      </c>
      <c r="H44" s="31"/>
      <c r="I44" s="31"/>
      <c r="K44" s="4">
        <f t="shared" si="17"/>
        <v>707.436936526728</v>
      </c>
      <c r="L44" s="4">
        <f t="shared" si="18"/>
        <v>652.83261997996544</v>
      </c>
      <c r="P44" s="5"/>
      <c r="Q44" s="5"/>
    </row>
    <row r="45" spans="2:25" x14ac:dyDescent="0.3">
      <c r="C45" t="s">
        <v>0</v>
      </c>
      <c r="D45" s="1">
        <v>15.5</v>
      </c>
      <c r="E45" s="4">
        <f>(D45/D48)*690</f>
        <v>153.88489208633095</v>
      </c>
      <c r="F45" s="3">
        <f t="shared" si="19"/>
        <v>0.65400179856115126</v>
      </c>
      <c r="G45" s="3">
        <f t="shared" si="16"/>
        <v>0.76086630695443669</v>
      </c>
      <c r="H45" s="31"/>
      <c r="I45" s="31"/>
      <c r="K45" s="4">
        <f t="shared" si="17"/>
        <v>1993.6859120298698</v>
      </c>
      <c r="L45" s="4">
        <f t="shared" si="18"/>
        <v>1839.8010199435389</v>
      </c>
      <c r="P45" s="5"/>
      <c r="Q45" s="26"/>
    </row>
    <row r="46" spans="2:25" x14ac:dyDescent="0.3">
      <c r="C46" t="s">
        <v>1</v>
      </c>
      <c r="D46" s="1">
        <v>9</v>
      </c>
      <c r="E46" s="4">
        <f>(D46/D48)*690</f>
        <v>89.352517985611513</v>
      </c>
      <c r="F46" s="3">
        <f t="shared" si="19"/>
        <v>0.76086630695443669</v>
      </c>
      <c r="G46" s="3">
        <f t="shared" si="16"/>
        <v>0.82291666666666696</v>
      </c>
      <c r="H46" s="31"/>
      <c r="I46" s="31"/>
      <c r="K46" s="4">
        <f t="shared" si="17"/>
        <v>1157.6240779528275</v>
      </c>
      <c r="L46" s="4">
        <f t="shared" si="18"/>
        <v>1068.271559967216</v>
      </c>
      <c r="P46" s="5"/>
      <c r="Q46" s="5"/>
    </row>
    <row r="47" spans="2:25" x14ac:dyDescent="0.3">
      <c r="C47" t="s">
        <v>4</v>
      </c>
      <c r="D47" s="1"/>
      <c r="E47" s="4">
        <f>(D47/D48)*690</f>
        <v>0</v>
      </c>
      <c r="F47" s="3">
        <f t="shared" si="19"/>
        <v>0.82291666666666696</v>
      </c>
      <c r="G47" s="3">
        <f t="shared" si="16"/>
        <v>0.82291666666666696</v>
      </c>
      <c r="H47" s="31"/>
      <c r="I47" s="31"/>
      <c r="K47" s="4">
        <f>L28</f>
        <v>720.56962025316466</v>
      </c>
      <c r="L47" s="4">
        <f t="shared" si="18"/>
        <v>720.56962025316466</v>
      </c>
    </row>
    <row r="48" spans="2:25" x14ac:dyDescent="0.3">
      <c r="D48" s="5">
        <f>D45+D46+D47+D39+D40+D42+D43+D44</f>
        <v>69.5</v>
      </c>
      <c r="E48" s="5"/>
      <c r="F48" s="6">
        <v>0.34375</v>
      </c>
      <c r="G48" s="6">
        <v>0.82291666666666663</v>
      </c>
      <c r="H48" s="31"/>
      <c r="I48" s="31"/>
      <c r="L48" s="4"/>
    </row>
    <row r="49" spans="2:19" ht="28.8" x14ac:dyDescent="0.3">
      <c r="B49" s="9">
        <v>45670</v>
      </c>
      <c r="C49" s="2" t="s">
        <v>12</v>
      </c>
      <c r="D49" s="2" t="s">
        <v>3</v>
      </c>
      <c r="E49" s="7" t="s">
        <v>13</v>
      </c>
      <c r="F49" s="8" t="s">
        <v>10</v>
      </c>
      <c r="G49" s="8" t="s">
        <v>11</v>
      </c>
      <c r="H49" s="31"/>
      <c r="I49" s="31"/>
      <c r="K49" s="2" t="s">
        <v>18</v>
      </c>
      <c r="L49" s="2" t="s">
        <v>49</v>
      </c>
    </row>
    <row r="50" spans="2:19" x14ac:dyDescent="0.3">
      <c r="C50" t="s">
        <v>7</v>
      </c>
      <c r="D50" s="1">
        <v>19</v>
      </c>
      <c r="E50" s="4">
        <f>(D50/D59)*690</f>
        <v>188.63309352517987</v>
      </c>
      <c r="F50" s="3">
        <f>F59</f>
        <v>0.34375</v>
      </c>
      <c r="G50" s="3">
        <f t="shared" ref="G50:G58" si="20">F50+E50/1440</f>
        <v>0.47474520383693047</v>
      </c>
      <c r="H50" s="31"/>
      <c r="I50" s="31"/>
      <c r="K50" s="4">
        <f t="shared" ref="K50:K57" si="21">L40</f>
        <v>2255.2399599307896</v>
      </c>
      <c r="L50" s="4">
        <f t="shared" ref="L50:L58" si="22">K50-E50</f>
        <v>2066.6068664056097</v>
      </c>
    </row>
    <row r="51" spans="2:19" hidden="1" x14ac:dyDescent="0.3">
      <c r="C51" t="s">
        <v>5</v>
      </c>
      <c r="D51" s="1"/>
      <c r="E51" s="4">
        <f>(2*D51/D59)*690</f>
        <v>0</v>
      </c>
      <c r="F51" s="3">
        <f t="shared" ref="F51:F58" si="23">G50</f>
        <v>0.47474520383693047</v>
      </c>
      <c r="G51" s="3">
        <f t="shared" si="20"/>
        <v>0.47474520383693047</v>
      </c>
      <c r="H51" s="31"/>
      <c r="I51" s="31"/>
      <c r="K51" s="4">
        <f t="shared" si="21"/>
        <v>0</v>
      </c>
      <c r="L51" s="4">
        <f t="shared" si="22"/>
        <v>0</v>
      </c>
    </row>
    <row r="52" spans="2:19" x14ac:dyDescent="0.3">
      <c r="C52" t="s">
        <v>8</v>
      </c>
      <c r="D52" s="1">
        <v>4</v>
      </c>
      <c r="E52" s="4">
        <f>(D52/D59)*690</f>
        <v>39.71223021582734</v>
      </c>
      <c r="F52" s="3">
        <f t="shared" si="23"/>
        <v>0.47474520383693047</v>
      </c>
      <c r="G52" s="3">
        <f t="shared" si="20"/>
        <v>0.50232314148681056</v>
      </c>
      <c r="H52" s="31"/>
      <c r="I52" s="31"/>
      <c r="K52" s="4">
        <f t="shared" si="21"/>
        <v>474.7873599854293</v>
      </c>
      <c r="L52" s="4">
        <f t="shared" si="22"/>
        <v>435.07512976960197</v>
      </c>
    </row>
    <row r="53" spans="2:19" x14ac:dyDescent="0.3">
      <c r="C53" t="s">
        <v>9</v>
      </c>
      <c r="D53" s="1">
        <v>11.5</v>
      </c>
      <c r="E53" s="4">
        <f>(D53/D59)*690</f>
        <v>114.17266187050359</v>
      </c>
      <c r="F53" s="3">
        <f t="shared" si="23"/>
        <v>0.50232314148681056</v>
      </c>
      <c r="G53" s="3">
        <f t="shared" si="20"/>
        <v>0.58160971223021585</v>
      </c>
      <c r="H53" s="31"/>
      <c r="I53" s="31"/>
      <c r="K53" s="4">
        <f t="shared" si="21"/>
        <v>1365.0136599581094</v>
      </c>
      <c r="L53" s="4">
        <f t="shared" si="22"/>
        <v>1250.8409980876058</v>
      </c>
    </row>
    <row r="54" spans="2:19" x14ac:dyDescent="0.3">
      <c r="C54" t="s">
        <v>6</v>
      </c>
      <c r="D54" s="1">
        <v>5.5</v>
      </c>
      <c r="E54" s="4">
        <f>(D54/D59)*690</f>
        <v>54.604316546762583</v>
      </c>
      <c r="F54" s="3">
        <f t="shared" si="23"/>
        <v>0.58160971223021585</v>
      </c>
      <c r="G54" s="3">
        <f t="shared" si="20"/>
        <v>0.61952937649880102</v>
      </c>
      <c r="H54" s="31"/>
      <c r="I54" s="31"/>
      <c r="K54" s="4">
        <f t="shared" si="21"/>
        <v>652.83261997996544</v>
      </c>
      <c r="L54" s="4">
        <f t="shared" si="22"/>
        <v>598.22830343320288</v>
      </c>
    </row>
    <row r="55" spans="2:19" x14ac:dyDescent="0.3">
      <c r="C55" t="s">
        <v>0</v>
      </c>
      <c r="D55" s="1">
        <v>15.5</v>
      </c>
      <c r="E55" s="4">
        <f>(D55/D59)*690</f>
        <v>153.88489208633095</v>
      </c>
      <c r="F55" s="3">
        <f t="shared" si="23"/>
        <v>0.61952937649880102</v>
      </c>
      <c r="G55" s="3">
        <f t="shared" si="20"/>
        <v>0.72639388489208645</v>
      </c>
      <c r="H55" s="31"/>
      <c r="I55" s="31"/>
      <c r="K55" s="4">
        <f t="shared" si="21"/>
        <v>1839.8010199435389</v>
      </c>
      <c r="L55" s="4">
        <f t="shared" si="22"/>
        <v>1685.916127857208</v>
      </c>
    </row>
    <row r="56" spans="2:19" x14ac:dyDescent="0.3">
      <c r="C56" t="s">
        <v>1</v>
      </c>
      <c r="D56" s="1">
        <v>9</v>
      </c>
      <c r="E56" s="4">
        <f>(D56/D59)*690</f>
        <v>89.352517985611513</v>
      </c>
      <c r="F56" s="3">
        <f t="shared" si="23"/>
        <v>0.72639388489208645</v>
      </c>
      <c r="G56" s="3">
        <f t="shared" si="20"/>
        <v>0.78844424460431672</v>
      </c>
      <c r="H56" s="31"/>
      <c r="I56" s="31"/>
      <c r="K56" s="4">
        <f t="shared" si="21"/>
        <v>1068.271559967216</v>
      </c>
      <c r="L56" s="4">
        <f t="shared" si="22"/>
        <v>978.91904198160455</v>
      </c>
    </row>
    <row r="57" spans="2:19" x14ac:dyDescent="0.3">
      <c r="C57" t="s">
        <v>4</v>
      </c>
      <c r="D57" s="1"/>
      <c r="E57" s="4">
        <f>(D57/D59)*690</f>
        <v>0</v>
      </c>
      <c r="F57" s="3">
        <f t="shared" si="23"/>
        <v>0.78844424460431672</v>
      </c>
      <c r="G57" s="3">
        <f t="shared" si="20"/>
        <v>0.78844424460431672</v>
      </c>
      <c r="H57" s="31"/>
      <c r="I57" s="31"/>
      <c r="K57" s="4">
        <f t="shared" si="21"/>
        <v>720.56962025316466</v>
      </c>
      <c r="L57" s="4">
        <f t="shared" si="22"/>
        <v>720.56962025316466</v>
      </c>
    </row>
    <row r="58" spans="2:19" x14ac:dyDescent="0.3">
      <c r="C58" t="s">
        <v>2</v>
      </c>
      <c r="D58" s="1">
        <v>5</v>
      </c>
      <c r="E58" s="4">
        <f>(D58/D59)*690</f>
        <v>49.640287769784173</v>
      </c>
      <c r="F58" s="3">
        <f t="shared" si="23"/>
        <v>0.78844424460431672</v>
      </c>
      <c r="G58" s="3">
        <f t="shared" si="20"/>
        <v>0.82291666666666685</v>
      </c>
      <c r="H58" s="31"/>
      <c r="I58" s="31"/>
      <c r="K58" s="4">
        <f>L39</f>
        <v>593.48419998178667</v>
      </c>
      <c r="L58" s="4">
        <f t="shared" si="22"/>
        <v>543.84391221200246</v>
      </c>
    </row>
    <row r="59" spans="2:19" x14ac:dyDescent="0.3">
      <c r="D59" s="5">
        <f>D55+D56+D57+D58+D50+D52+D53+D54</f>
        <v>69.5</v>
      </c>
      <c r="E59" s="5"/>
      <c r="F59" s="6">
        <v>0.34375</v>
      </c>
      <c r="G59" s="6">
        <v>0.82291666666666663</v>
      </c>
      <c r="H59" s="31"/>
      <c r="I59" s="31"/>
      <c r="L59" s="4"/>
      <c r="S59" s="5"/>
    </row>
    <row r="60" spans="2:19" ht="28.8" x14ac:dyDescent="0.3">
      <c r="B60" s="9">
        <v>45672</v>
      </c>
      <c r="C60" s="2" t="s">
        <v>12</v>
      </c>
      <c r="D60" s="2" t="s">
        <v>3</v>
      </c>
      <c r="E60" s="7" t="s">
        <v>13</v>
      </c>
      <c r="F60" s="8" t="s">
        <v>10</v>
      </c>
      <c r="G60" s="8" t="s">
        <v>11</v>
      </c>
      <c r="H60" s="32" t="s">
        <v>64</v>
      </c>
      <c r="I60" s="32"/>
      <c r="K60" s="2" t="s">
        <v>19</v>
      </c>
      <c r="L60" s="2" t="s">
        <v>50</v>
      </c>
      <c r="S60" s="5"/>
    </row>
    <row r="61" spans="2:19" hidden="1" x14ac:dyDescent="0.3">
      <c r="C61" t="s">
        <v>5</v>
      </c>
      <c r="D61" s="1"/>
      <c r="E61" s="4">
        <f>(2*D61/D70)*690</f>
        <v>0</v>
      </c>
      <c r="F61" s="3">
        <f>F70</f>
        <v>0.34375</v>
      </c>
      <c r="G61" s="3">
        <f t="shared" ref="G61:G69" si="24">F61+E61/1440</f>
        <v>0.34375</v>
      </c>
      <c r="H61" s="31"/>
      <c r="I61" s="31"/>
      <c r="K61" s="4">
        <f t="shared" ref="K61:K68" si="25">L51</f>
        <v>0</v>
      </c>
      <c r="L61" s="4">
        <f t="shared" ref="L61:L69" si="26">K61-E61</f>
        <v>0</v>
      </c>
      <c r="S61" s="5"/>
    </row>
    <row r="62" spans="2:19" x14ac:dyDescent="0.3">
      <c r="C62" t="s">
        <v>8</v>
      </c>
      <c r="D62" s="1">
        <v>4</v>
      </c>
      <c r="E62" s="4">
        <f>(D62/D70)*690</f>
        <v>39.71223021582734</v>
      </c>
      <c r="F62" s="3">
        <f t="shared" ref="F62:F69" si="27">G61</f>
        <v>0.34375</v>
      </c>
      <c r="G62" s="3">
        <f t="shared" si="24"/>
        <v>0.37132793764988009</v>
      </c>
      <c r="H62" s="31"/>
      <c r="I62" s="31"/>
      <c r="K62" s="4">
        <f t="shared" si="25"/>
        <v>435.07512976960197</v>
      </c>
      <c r="L62" s="4">
        <f t="shared" si="26"/>
        <v>395.36289955377464</v>
      </c>
      <c r="S62" s="5"/>
    </row>
    <row r="63" spans="2:19" x14ac:dyDescent="0.3">
      <c r="C63" t="s">
        <v>9</v>
      </c>
      <c r="D63" s="1">
        <v>11.5</v>
      </c>
      <c r="E63" s="4">
        <f>(D63/D70)*690</f>
        <v>114.17266187050359</v>
      </c>
      <c r="F63" s="3">
        <f t="shared" si="27"/>
        <v>0.37132793764988009</v>
      </c>
      <c r="G63" s="3">
        <f t="shared" si="24"/>
        <v>0.45061450839328537</v>
      </c>
      <c r="H63" s="31"/>
      <c r="I63" s="31"/>
      <c r="K63" s="4">
        <f t="shared" si="25"/>
        <v>1250.8409980876058</v>
      </c>
      <c r="L63" s="4">
        <f t="shared" si="26"/>
        <v>1136.6683362171023</v>
      </c>
      <c r="S63" s="5"/>
    </row>
    <row r="64" spans="2:19" x14ac:dyDescent="0.3">
      <c r="C64" t="s">
        <v>6</v>
      </c>
      <c r="D64" s="1">
        <v>5.5</v>
      </c>
      <c r="E64" s="4">
        <f>(D64/D70)*690</f>
        <v>54.604316546762583</v>
      </c>
      <c r="F64" s="3">
        <f t="shared" si="27"/>
        <v>0.45061450839328537</v>
      </c>
      <c r="G64" s="3">
        <f t="shared" si="24"/>
        <v>0.48853417266187049</v>
      </c>
      <c r="H64" s="31"/>
      <c r="I64" s="31"/>
      <c r="K64" s="4">
        <f t="shared" si="25"/>
        <v>598.22830343320288</v>
      </c>
      <c r="L64" s="4">
        <f t="shared" si="26"/>
        <v>543.62398688644032</v>
      </c>
      <c r="S64" s="5"/>
    </row>
    <row r="65" spans="2:19" x14ac:dyDescent="0.3">
      <c r="C65" t="s">
        <v>0</v>
      </c>
      <c r="D65" s="1">
        <v>15.5</v>
      </c>
      <c r="E65" s="4">
        <f>(D65/D70)*690</f>
        <v>153.88489208633095</v>
      </c>
      <c r="F65" s="3">
        <f t="shared" si="27"/>
        <v>0.48853417266187049</v>
      </c>
      <c r="G65" s="3">
        <f t="shared" si="24"/>
        <v>0.59539868105515592</v>
      </c>
      <c r="H65" s="31"/>
      <c r="I65" s="31"/>
      <c r="J65" s="20"/>
      <c r="K65" s="4">
        <f t="shared" si="25"/>
        <v>1685.916127857208</v>
      </c>
      <c r="L65" s="4">
        <f t="shared" si="26"/>
        <v>1532.0312357708772</v>
      </c>
      <c r="S65" s="5"/>
    </row>
    <row r="66" spans="2:19" x14ac:dyDescent="0.3">
      <c r="C66" t="s">
        <v>1</v>
      </c>
      <c r="D66" s="1">
        <v>9</v>
      </c>
      <c r="E66" s="4">
        <f>(D66/D70)*690</f>
        <v>89.352517985611513</v>
      </c>
      <c r="F66" s="3">
        <f t="shared" si="27"/>
        <v>0.59539868105515592</v>
      </c>
      <c r="G66" s="3">
        <f t="shared" si="24"/>
        <v>0.65744904076738608</v>
      </c>
      <c r="H66" s="31"/>
      <c r="I66" s="31"/>
      <c r="J66" s="20"/>
      <c r="K66" s="4">
        <f t="shared" si="25"/>
        <v>978.91904198160455</v>
      </c>
      <c r="L66" s="4">
        <f t="shared" si="26"/>
        <v>889.56652399599307</v>
      </c>
      <c r="S66" s="5"/>
    </row>
    <row r="67" spans="2:19" x14ac:dyDescent="0.3">
      <c r="C67" t="s">
        <v>4</v>
      </c>
      <c r="D67" s="1"/>
      <c r="E67" s="4">
        <f>(D67/D70)*690</f>
        <v>0</v>
      </c>
      <c r="F67" s="3">
        <f t="shared" si="27"/>
        <v>0.65744904076738608</v>
      </c>
      <c r="G67" s="3">
        <f t="shared" si="24"/>
        <v>0.65744904076738608</v>
      </c>
      <c r="H67" s="31"/>
      <c r="I67" s="31"/>
      <c r="K67" s="4">
        <f t="shared" si="25"/>
        <v>720.56962025316466</v>
      </c>
      <c r="L67" s="4">
        <f t="shared" si="26"/>
        <v>720.56962025316466</v>
      </c>
      <c r="S67" s="5"/>
    </row>
    <row r="68" spans="2:19" x14ac:dyDescent="0.3">
      <c r="C68" t="s">
        <v>2</v>
      </c>
      <c r="D68" s="1">
        <v>5</v>
      </c>
      <c r="E68" s="4">
        <f>(D68/D70)*690</f>
        <v>49.640287769784173</v>
      </c>
      <c r="F68" s="3">
        <f t="shared" si="27"/>
        <v>0.65744904076738608</v>
      </c>
      <c r="G68" s="3">
        <f t="shared" si="24"/>
        <v>0.69192146282973621</v>
      </c>
      <c r="H68" s="31"/>
      <c r="I68" s="31"/>
      <c r="K68" s="4">
        <f t="shared" si="25"/>
        <v>543.84391221200246</v>
      </c>
      <c r="L68" s="4">
        <f t="shared" si="26"/>
        <v>494.20362444221831</v>
      </c>
      <c r="S68" s="5"/>
    </row>
    <row r="69" spans="2:19" x14ac:dyDescent="0.3">
      <c r="C69" t="s">
        <v>7</v>
      </c>
      <c r="D69" s="1">
        <v>19</v>
      </c>
      <c r="E69" s="4">
        <f>(D69/D70)*690</f>
        <v>188.63309352517987</v>
      </c>
      <c r="F69" s="3">
        <f t="shared" si="27"/>
        <v>0.69192146282973621</v>
      </c>
      <c r="G69" s="3">
        <f t="shared" si="24"/>
        <v>0.82291666666666674</v>
      </c>
      <c r="H69" s="31"/>
      <c r="I69" s="31"/>
      <c r="K69" s="4">
        <f>L50</f>
        <v>2066.6068664056097</v>
      </c>
      <c r="L69" s="4">
        <f t="shared" si="26"/>
        <v>1877.9737728804298</v>
      </c>
    </row>
    <row r="70" spans="2:19" x14ac:dyDescent="0.3">
      <c r="D70" s="5">
        <f>D65+D66+D67+D68+D69+D62+D63+D64</f>
        <v>69.5</v>
      </c>
      <c r="E70" s="5"/>
      <c r="F70" s="6">
        <v>0.34375</v>
      </c>
      <c r="G70" s="6">
        <v>0.82291666666666663</v>
      </c>
      <c r="H70" s="31"/>
      <c r="I70" s="31"/>
      <c r="L70" s="4"/>
      <c r="Q70" s="14"/>
    </row>
    <row r="71" spans="2:19" ht="28.8" x14ac:dyDescent="0.3">
      <c r="B71" s="9">
        <v>45674</v>
      </c>
      <c r="C71" s="2" t="s">
        <v>12</v>
      </c>
      <c r="D71" s="2" t="s">
        <v>3</v>
      </c>
      <c r="E71" s="7" t="s">
        <v>13</v>
      </c>
      <c r="F71" s="8" t="s">
        <v>10</v>
      </c>
      <c r="G71" s="8" t="s">
        <v>11</v>
      </c>
      <c r="H71" s="31"/>
      <c r="I71" s="31"/>
      <c r="K71" s="2" t="s">
        <v>20</v>
      </c>
      <c r="L71" s="2" t="s">
        <v>51</v>
      </c>
      <c r="Q71" s="14"/>
    </row>
    <row r="72" spans="2:19" x14ac:dyDescent="0.3">
      <c r="C72" t="s">
        <v>8</v>
      </c>
      <c r="D72" s="1">
        <v>4</v>
      </c>
      <c r="E72" s="4">
        <f>(D72/D81)*690</f>
        <v>39.71223021582734</v>
      </c>
      <c r="F72" s="3">
        <f>F81</f>
        <v>0.34375</v>
      </c>
      <c r="G72" s="3">
        <f t="shared" ref="G72:G80" si="28">F72+E72/1440</f>
        <v>0.37132793764988009</v>
      </c>
      <c r="H72" s="31"/>
      <c r="I72" s="31"/>
      <c r="K72" s="4">
        <f t="shared" ref="K72:K79" si="29">L62</f>
        <v>395.36289955377464</v>
      </c>
      <c r="L72" s="4">
        <f t="shared" ref="L72:L80" si="30">K72-E72</f>
        <v>355.65066933794731</v>
      </c>
      <c r="Q72" s="14"/>
    </row>
    <row r="73" spans="2:19" x14ac:dyDescent="0.3">
      <c r="C73" t="s">
        <v>9</v>
      </c>
      <c r="D73" s="1">
        <v>11.5</v>
      </c>
      <c r="E73" s="4">
        <f>(D73/D81)*690</f>
        <v>114.17266187050359</v>
      </c>
      <c r="F73" s="3">
        <f t="shared" ref="F73:F80" si="31">G72</f>
        <v>0.37132793764988009</v>
      </c>
      <c r="G73" s="3">
        <f t="shared" si="28"/>
        <v>0.45061450839328537</v>
      </c>
      <c r="H73" s="31"/>
      <c r="I73" s="31"/>
      <c r="K73" s="4">
        <f t="shared" si="29"/>
        <v>1136.6683362171023</v>
      </c>
      <c r="L73" s="4">
        <f t="shared" si="30"/>
        <v>1022.4956743465987</v>
      </c>
      <c r="Q73" s="14"/>
    </row>
    <row r="74" spans="2:19" x14ac:dyDescent="0.3">
      <c r="C74" t="s">
        <v>6</v>
      </c>
      <c r="D74" s="1">
        <v>5.5</v>
      </c>
      <c r="E74" s="4">
        <f>(D74/D81)*690</f>
        <v>54.604316546762583</v>
      </c>
      <c r="F74" s="3">
        <f t="shared" si="31"/>
        <v>0.45061450839328537</v>
      </c>
      <c r="G74" s="3">
        <f t="shared" si="28"/>
        <v>0.48853417266187049</v>
      </c>
      <c r="H74" s="31"/>
      <c r="I74" s="31"/>
      <c r="K74" s="4">
        <f t="shared" si="29"/>
        <v>543.62398688644032</v>
      </c>
      <c r="L74" s="4">
        <f t="shared" si="30"/>
        <v>489.01967033967776</v>
      </c>
      <c r="Q74" s="14"/>
    </row>
    <row r="75" spans="2:19" x14ac:dyDescent="0.3">
      <c r="C75" t="s">
        <v>0</v>
      </c>
      <c r="D75" s="1">
        <v>15.5</v>
      </c>
      <c r="E75" s="4">
        <f>(D75/D81)*690</f>
        <v>153.88489208633095</v>
      </c>
      <c r="F75" s="3">
        <f t="shared" si="31"/>
        <v>0.48853417266187049</v>
      </c>
      <c r="G75" s="3">
        <f t="shared" si="28"/>
        <v>0.59539868105515592</v>
      </c>
      <c r="H75" s="31"/>
      <c r="I75" s="31"/>
      <c r="K75" s="4">
        <f t="shared" si="29"/>
        <v>1532.0312357708772</v>
      </c>
      <c r="L75" s="4">
        <f t="shared" si="30"/>
        <v>1378.1463436845463</v>
      </c>
      <c r="Q75" s="14"/>
    </row>
    <row r="76" spans="2:19" x14ac:dyDescent="0.3">
      <c r="C76" t="s">
        <v>1</v>
      </c>
      <c r="D76" s="1">
        <v>9</v>
      </c>
      <c r="E76" s="4">
        <f>(D76/D81)*690</f>
        <v>89.352517985611513</v>
      </c>
      <c r="F76" s="3">
        <f t="shared" si="31"/>
        <v>0.59539868105515592</v>
      </c>
      <c r="G76" s="3">
        <f t="shared" si="28"/>
        <v>0.65744904076738608</v>
      </c>
      <c r="H76" s="31"/>
      <c r="I76" s="31"/>
      <c r="K76" s="4">
        <f t="shared" si="29"/>
        <v>889.56652399599307</v>
      </c>
      <c r="L76" s="4">
        <f t="shared" si="30"/>
        <v>800.21400601038158</v>
      </c>
      <c r="Q76" s="14"/>
    </row>
    <row r="77" spans="2:19" x14ac:dyDescent="0.3">
      <c r="C77" t="s">
        <v>4</v>
      </c>
      <c r="D77" s="1"/>
      <c r="E77" s="4">
        <f>(D77/D81)*690</f>
        <v>0</v>
      </c>
      <c r="F77" s="3">
        <f t="shared" si="31"/>
        <v>0.65744904076738608</v>
      </c>
      <c r="G77" s="3">
        <f t="shared" si="28"/>
        <v>0.65744904076738608</v>
      </c>
      <c r="H77" s="31"/>
      <c r="I77" s="31"/>
      <c r="K77" s="4">
        <f t="shared" si="29"/>
        <v>720.56962025316466</v>
      </c>
      <c r="L77" s="4">
        <f t="shared" si="30"/>
        <v>720.56962025316466</v>
      </c>
      <c r="Q77" s="14"/>
    </row>
    <row r="78" spans="2:19" x14ac:dyDescent="0.3">
      <c r="C78" t="s">
        <v>2</v>
      </c>
      <c r="D78" s="1">
        <v>5</v>
      </c>
      <c r="E78" s="4">
        <f>(D78/D81)*690</f>
        <v>49.640287769784173</v>
      </c>
      <c r="F78" s="3">
        <f t="shared" si="31"/>
        <v>0.65744904076738608</v>
      </c>
      <c r="G78" s="3">
        <f t="shared" si="28"/>
        <v>0.69192146282973621</v>
      </c>
      <c r="H78" s="31"/>
      <c r="I78" s="31"/>
      <c r="K78" s="4">
        <f t="shared" si="29"/>
        <v>494.20362444221831</v>
      </c>
      <c r="L78" s="4">
        <f t="shared" si="30"/>
        <v>444.56333667243416</v>
      </c>
    </row>
    <row r="79" spans="2:19" x14ac:dyDescent="0.3">
      <c r="C79" t="s">
        <v>7</v>
      </c>
      <c r="D79" s="1">
        <v>19</v>
      </c>
      <c r="E79" s="4">
        <f>(D79/D81)*690</f>
        <v>188.63309352517987</v>
      </c>
      <c r="F79" s="3">
        <f t="shared" si="31"/>
        <v>0.69192146282973621</v>
      </c>
      <c r="G79" s="3">
        <f t="shared" si="28"/>
        <v>0.82291666666666674</v>
      </c>
      <c r="H79" s="31"/>
      <c r="I79" s="31"/>
      <c r="K79" s="4">
        <f t="shared" si="29"/>
        <v>1877.9737728804298</v>
      </c>
      <c r="L79" s="4">
        <f t="shared" si="30"/>
        <v>1689.3406793552499</v>
      </c>
    </row>
    <row r="80" spans="2:19" hidden="1" x14ac:dyDescent="0.3">
      <c r="C80" t="s">
        <v>5</v>
      </c>
      <c r="D80" s="1"/>
      <c r="E80" s="4">
        <f>(2*D80/D81)*690</f>
        <v>0</v>
      </c>
      <c r="F80" s="3">
        <f t="shared" si="31"/>
        <v>0.82291666666666674</v>
      </c>
      <c r="G80" s="3">
        <f t="shared" si="28"/>
        <v>0.82291666666666674</v>
      </c>
      <c r="H80" s="31"/>
      <c r="I80" s="31"/>
      <c r="J80" s="5"/>
      <c r="K80" s="4">
        <f>L61</f>
        <v>0</v>
      </c>
      <c r="L80" s="4">
        <f t="shared" si="30"/>
        <v>0</v>
      </c>
    </row>
    <row r="81" spans="2:18" s="14" customFormat="1" x14ac:dyDescent="0.3">
      <c r="D81" s="15">
        <f>D75+D76+D77+D78+D79+D72+D73+D74</f>
        <v>69.5</v>
      </c>
      <c r="E81" s="15"/>
      <c r="F81" s="16">
        <v>0.34375</v>
      </c>
      <c r="G81" s="16">
        <v>0.82291666666666663</v>
      </c>
      <c r="H81" s="32" t="s">
        <v>70</v>
      </c>
      <c r="I81" s="32"/>
      <c r="J81" s="5"/>
      <c r="L81" s="13"/>
      <c r="P81"/>
      <c r="R81"/>
    </row>
    <row r="82" spans="2:18" ht="28.8" x14ac:dyDescent="0.3">
      <c r="B82" s="9">
        <v>45676</v>
      </c>
      <c r="C82" s="2" t="s">
        <v>12</v>
      </c>
      <c r="D82" s="2" t="s">
        <v>3</v>
      </c>
      <c r="E82" s="7" t="s">
        <v>13</v>
      </c>
      <c r="F82" s="8" t="s">
        <v>10</v>
      </c>
      <c r="G82" s="8" t="s">
        <v>11</v>
      </c>
      <c r="H82" s="32" t="s">
        <v>66</v>
      </c>
      <c r="I82" s="32"/>
      <c r="J82" s="5"/>
      <c r="K82" s="2" t="s">
        <v>21</v>
      </c>
      <c r="L82" s="2" t="s">
        <v>52</v>
      </c>
    </row>
    <row r="83" spans="2:18" x14ac:dyDescent="0.3">
      <c r="C83" t="s">
        <v>9</v>
      </c>
      <c r="D83" s="1">
        <v>11.5</v>
      </c>
      <c r="E83" s="4">
        <f>(D83/D92)*690</f>
        <v>114.17266187050359</v>
      </c>
      <c r="F83" s="3">
        <f>F92</f>
        <v>0.34375</v>
      </c>
      <c r="G83" s="3">
        <f t="shared" ref="G83:G91" si="32">F83+E83/1440</f>
        <v>0.42303657074340528</v>
      </c>
      <c r="H83" s="31"/>
      <c r="I83" s="31"/>
      <c r="J83" s="5"/>
      <c r="K83" s="4">
        <f t="shared" ref="K83:K90" si="33">L73</f>
        <v>1022.4956743465987</v>
      </c>
      <c r="L83" s="4">
        <f t="shared" ref="L83:L91" si="34">K83-E83</f>
        <v>908.32301247609507</v>
      </c>
    </row>
    <row r="84" spans="2:18" x14ac:dyDescent="0.3">
      <c r="C84" t="s">
        <v>6</v>
      </c>
      <c r="D84" s="1">
        <v>5.5</v>
      </c>
      <c r="E84" s="4">
        <f>(D84/D92)*690</f>
        <v>54.604316546762583</v>
      </c>
      <c r="F84" s="3">
        <f t="shared" ref="F84:F90" si="35">G83</f>
        <v>0.42303657074340528</v>
      </c>
      <c r="G84" s="3">
        <f t="shared" si="32"/>
        <v>0.4609562350119904</v>
      </c>
      <c r="H84" s="31"/>
      <c r="I84" s="31"/>
      <c r="J84" s="25"/>
      <c r="K84" s="4">
        <f t="shared" si="33"/>
        <v>489.01967033967776</v>
      </c>
      <c r="L84" s="4">
        <f t="shared" si="34"/>
        <v>434.4153537929152</v>
      </c>
    </row>
    <row r="85" spans="2:18" x14ac:dyDescent="0.3">
      <c r="C85" t="s">
        <v>0</v>
      </c>
      <c r="D85" s="1">
        <v>15.5</v>
      </c>
      <c r="E85" s="4">
        <f>(D85/D92)*690</f>
        <v>153.88489208633095</v>
      </c>
      <c r="F85" s="3">
        <f t="shared" si="35"/>
        <v>0.4609562350119904</v>
      </c>
      <c r="G85" s="3">
        <f t="shared" si="32"/>
        <v>0.56782074340527577</v>
      </c>
      <c r="H85" s="31"/>
      <c r="I85" s="31"/>
      <c r="K85" s="4">
        <f t="shared" si="33"/>
        <v>1378.1463436845463</v>
      </c>
      <c r="L85" s="4">
        <f t="shared" si="34"/>
        <v>1224.2614515982154</v>
      </c>
    </row>
    <row r="86" spans="2:18" x14ac:dyDescent="0.3">
      <c r="C86" t="s">
        <v>1</v>
      </c>
      <c r="D86" s="1">
        <v>9</v>
      </c>
      <c r="E86" s="4">
        <f>(D86/D92)*690</f>
        <v>89.352517985611513</v>
      </c>
      <c r="F86" s="3">
        <f t="shared" si="35"/>
        <v>0.56782074340527577</v>
      </c>
      <c r="G86" s="3">
        <f t="shared" si="32"/>
        <v>0.62987110311750594</v>
      </c>
      <c r="H86" s="31"/>
      <c r="I86" s="31"/>
      <c r="K86" s="4">
        <f t="shared" si="33"/>
        <v>800.21400601038158</v>
      </c>
      <c r="L86" s="4">
        <f t="shared" si="34"/>
        <v>710.8614880247701</v>
      </c>
    </row>
    <row r="87" spans="2:18" x14ac:dyDescent="0.3">
      <c r="C87" t="s">
        <v>4</v>
      </c>
      <c r="D87" s="1"/>
      <c r="E87" s="4">
        <f>(D87/D92)*690</f>
        <v>0</v>
      </c>
      <c r="F87" s="3">
        <f t="shared" si="35"/>
        <v>0.62987110311750594</v>
      </c>
      <c r="G87" s="3">
        <f t="shared" si="32"/>
        <v>0.62987110311750594</v>
      </c>
      <c r="H87" s="31"/>
      <c r="I87" s="31"/>
      <c r="K87" s="4">
        <f t="shared" si="33"/>
        <v>720.56962025316466</v>
      </c>
      <c r="L87" s="4">
        <f t="shared" si="34"/>
        <v>720.56962025316466</v>
      </c>
    </row>
    <row r="88" spans="2:18" x14ac:dyDescent="0.3">
      <c r="C88" t="s">
        <v>2</v>
      </c>
      <c r="D88" s="1">
        <v>5</v>
      </c>
      <c r="E88" s="4">
        <f>(D88/D92)*690</f>
        <v>49.640287769784173</v>
      </c>
      <c r="F88" s="3">
        <f t="shared" si="35"/>
        <v>0.62987110311750594</v>
      </c>
      <c r="G88" s="3">
        <f t="shared" si="32"/>
        <v>0.66434352517985606</v>
      </c>
      <c r="H88" s="31"/>
      <c r="I88" s="31"/>
      <c r="K88" s="4">
        <f t="shared" si="33"/>
        <v>444.56333667243416</v>
      </c>
      <c r="L88" s="4">
        <f t="shared" si="34"/>
        <v>394.92304890265001</v>
      </c>
    </row>
    <row r="89" spans="2:18" x14ac:dyDescent="0.3">
      <c r="C89" t="s">
        <v>7</v>
      </c>
      <c r="D89" s="1">
        <v>19</v>
      </c>
      <c r="E89" s="4">
        <f>(D89/D92)*690</f>
        <v>188.63309352517987</v>
      </c>
      <c r="F89" s="3">
        <f t="shared" si="35"/>
        <v>0.66434352517985606</v>
      </c>
      <c r="G89" s="3">
        <f t="shared" si="32"/>
        <v>0.79533872901678659</v>
      </c>
      <c r="H89" s="31"/>
      <c r="I89" s="31"/>
      <c r="K89" s="4">
        <f t="shared" si="33"/>
        <v>1689.3406793552499</v>
      </c>
      <c r="L89" s="4">
        <f t="shared" si="34"/>
        <v>1500.70758583007</v>
      </c>
    </row>
    <row r="90" spans="2:18" hidden="1" x14ac:dyDescent="0.3">
      <c r="C90" t="s">
        <v>5</v>
      </c>
      <c r="D90" s="1">
        <v>19</v>
      </c>
      <c r="E90" s="4">
        <f>(2*D90/D92)*690</f>
        <v>377.26618705035975</v>
      </c>
      <c r="F90" s="3">
        <f t="shared" si="35"/>
        <v>0.79533872901678659</v>
      </c>
      <c r="G90" s="3">
        <f t="shared" si="32"/>
        <v>1.0573291366906474</v>
      </c>
      <c r="H90" s="31"/>
      <c r="I90" s="31"/>
      <c r="K90" s="4">
        <f t="shared" si="33"/>
        <v>0</v>
      </c>
      <c r="L90" s="4">
        <f t="shared" si="34"/>
        <v>-377.26618705035975</v>
      </c>
    </row>
    <row r="91" spans="2:18" x14ac:dyDescent="0.3">
      <c r="C91" t="s">
        <v>8</v>
      </c>
      <c r="D91" s="1">
        <v>4</v>
      </c>
      <c r="E91" s="4">
        <f>(D91/D92)*690</f>
        <v>39.71223021582734</v>
      </c>
      <c r="F91" s="3">
        <f>G89</f>
        <v>0.79533872901678659</v>
      </c>
      <c r="G91" s="3">
        <f t="shared" si="32"/>
        <v>0.82291666666666674</v>
      </c>
      <c r="H91" s="31"/>
      <c r="I91" s="31"/>
      <c r="K91" s="4">
        <f>L72</f>
        <v>355.65066933794731</v>
      </c>
      <c r="L91" s="4">
        <f t="shared" si="34"/>
        <v>315.93843912211997</v>
      </c>
    </row>
    <row r="92" spans="2:18" x14ac:dyDescent="0.3">
      <c r="D92" s="5">
        <f>D85+D86+D87+D88+D89+D91+D83+D84</f>
        <v>69.5</v>
      </c>
      <c r="E92" s="5"/>
      <c r="F92" s="6">
        <v>0.34375</v>
      </c>
      <c r="G92" s="6">
        <v>0.82291666666666663</v>
      </c>
      <c r="H92" s="31"/>
      <c r="I92" s="31"/>
      <c r="L92" s="4"/>
    </row>
    <row r="93" spans="2:18" ht="28.8" x14ac:dyDescent="0.3">
      <c r="B93" s="9">
        <v>45678</v>
      </c>
      <c r="C93" s="2" t="s">
        <v>12</v>
      </c>
      <c r="D93" s="2" t="s">
        <v>3</v>
      </c>
      <c r="E93" s="7" t="s">
        <v>13</v>
      </c>
      <c r="F93" s="8" t="s">
        <v>10</v>
      </c>
      <c r="G93" s="8" t="s">
        <v>11</v>
      </c>
      <c r="H93" s="32" t="s">
        <v>68</v>
      </c>
      <c r="I93" s="32"/>
      <c r="K93" s="2" t="s">
        <v>22</v>
      </c>
      <c r="L93" s="2" t="s">
        <v>53</v>
      </c>
    </row>
    <row r="94" spans="2:18" x14ac:dyDescent="0.3">
      <c r="C94" t="s">
        <v>6</v>
      </c>
      <c r="D94" s="1">
        <v>5.5</v>
      </c>
      <c r="E94" s="4">
        <f>(D94/D103)*690</f>
        <v>54.604316546762583</v>
      </c>
      <c r="F94" s="3">
        <f>F103</f>
        <v>0.34375</v>
      </c>
      <c r="G94" s="3">
        <f t="shared" ref="G94:G102" si="36">F94+E94/1440</f>
        <v>0.38166966426858512</v>
      </c>
      <c r="H94" s="31"/>
      <c r="I94" s="31"/>
      <c r="K94" s="4">
        <f t="shared" ref="K94:K101" si="37">L84</f>
        <v>434.4153537929152</v>
      </c>
      <c r="L94" s="4">
        <f t="shared" ref="L94:L102" si="38">K94-E94</f>
        <v>379.81103724615264</v>
      </c>
    </row>
    <row r="95" spans="2:18" x14ac:dyDescent="0.3">
      <c r="C95" t="s">
        <v>0</v>
      </c>
      <c r="D95" s="1">
        <v>15.5</v>
      </c>
      <c r="E95" s="4">
        <f>(D95/D103)*690</f>
        <v>153.88489208633095</v>
      </c>
      <c r="F95" s="3">
        <f t="shared" ref="F95:F102" si="39">G94</f>
        <v>0.38166966426858512</v>
      </c>
      <c r="G95" s="3">
        <f t="shared" si="36"/>
        <v>0.48853417266187049</v>
      </c>
      <c r="H95" s="31"/>
      <c r="I95" s="31"/>
      <c r="K95" s="4">
        <f t="shared" si="37"/>
        <v>1224.2614515982154</v>
      </c>
      <c r="L95" s="4">
        <f t="shared" si="38"/>
        <v>1070.3765595118846</v>
      </c>
    </row>
    <row r="96" spans="2:18" x14ac:dyDescent="0.3">
      <c r="C96" t="s">
        <v>1</v>
      </c>
      <c r="D96" s="1">
        <v>9</v>
      </c>
      <c r="E96" s="4">
        <f>(D96/D103)*690</f>
        <v>89.352517985611513</v>
      </c>
      <c r="F96" s="3">
        <f t="shared" si="39"/>
        <v>0.48853417266187049</v>
      </c>
      <c r="G96" s="3">
        <f t="shared" si="36"/>
        <v>0.55058453237410077</v>
      </c>
      <c r="H96" s="31"/>
      <c r="I96" s="31"/>
      <c r="K96" s="4">
        <f t="shared" si="37"/>
        <v>710.8614880247701</v>
      </c>
      <c r="L96" s="4">
        <f t="shared" si="38"/>
        <v>621.50897003915861</v>
      </c>
    </row>
    <row r="97" spans="2:22" x14ac:dyDescent="0.3">
      <c r="C97" t="s">
        <v>4</v>
      </c>
      <c r="D97" s="1"/>
      <c r="E97" s="4">
        <f>(D97/D103)*690</f>
        <v>0</v>
      </c>
      <c r="F97" s="3">
        <f t="shared" si="39"/>
        <v>0.55058453237410077</v>
      </c>
      <c r="G97" s="3">
        <f t="shared" si="36"/>
        <v>0.55058453237410077</v>
      </c>
      <c r="H97" s="31"/>
      <c r="I97" s="31"/>
      <c r="K97" s="4">
        <f t="shared" si="37"/>
        <v>720.56962025316466</v>
      </c>
      <c r="L97" s="4">
        <f t="shared" si="38"/>
        <v>720.56962025316466</v>
      </c>
    </row>
    <row r="98" spans="2:22" x14ac:dyDescent="0.3">
      <c r="C98" t="s">
        <v>2</v>
      </c>
      <c r="D98" s="1">
        <v>5</v>
      </c>
      <c r="E98" s="4">
        <f>(D98/D103)*690</f>
        <v>49.640287769784173</v>
      </c>
      <c r="F98" s="3">
        <f t="shared" si="39"/>
        <v>0.55058453237410077</v>
      </c>
      <c r="G98" s="3">
        <f t="shared" si="36"/>
        <v>0.58505695443645089</v>
      </c>
      <c r="H98" s="31"/>
      <c r="I98" s="31"/>
      <c r="K98" s="4">
        <f t="shared" si="37"/>
        <v>394.92304890265001</v>
      </c>
      <c r="L98" s="4">
        <f t="shared" si="38"/>
        <v>345.28276113286586</v>
      </c>
      <c r="V98" s="14"/>
    </row>
    <row r="99" spans="2:22" x14ac:dyDescent="0.3">
      <c r="C99" t="s">
        <v>7</v>
      </c>
      <c r="D99" s="1">
        <v>19</v>
      </c>
      <c r="E99" s="4">
        <f>(D99/D103)*690</f>
        <v>188.63309352517987</v>
      </c>
      <c r="F99" s="3">
        <f t="shared" si="39"/>
        <v>0.58505695443645089</v>
      </c>
      <c r="G99" s="3">
        <f t="shared" si="36"/>
        <v>0.71605215827338142</v>
      </c>
      <c r="H99" s="31"/>
      <c r="I99" s="31"/>
      <c r="K99" s="4">
        <f t="shared" si="37"/>
        <v>1500.70758583007</v>
      </c>
      <c r="L99" s="4">
        <f t="shared" si="38"/>
        <v>1312.0744923048901</v>
      </c>
      <c r="O99" s="14"/>
      <c r="V99" s="14"/>
    </row>
    <row r="100" spans="2:22" hidden="1" x14ac:dyDescent="0.3">
      <c r="C100" t="s">
        <v>5</v>
      </c>
      <c r="D100" s="1">
        <v>19</v>
      </c>
      <c r="E100" s="4">
        <f>(2*D100/D103)*690</f>
        <v>377.26618705035975</v>
      </c>
      <c r="F100" s="3">
        <f t="shared" si="39"/>
        <v>0.71605215827338142</v>
      </c>
      <c r="G100" s="3">
        <f t="shared" si="36"/>
        <v>0.97804256594724237</v>
      </c>
      <c r="H100" s="31"/>
      <c r="I100" s="31"/>
      <c r="K100" s="4">
        <f t="shared" si="37"/>
        <v>-377.26618705035975</v>
      </c>
      <c r="L100" s="4">
        <f t="shared" si="38"/>
        <v>-754.53237410071949</v>
      </c>
      <c r="O100" s="14"/>
      <c r="P100" s="21"/>
      <c r="R100" t="s">
        <v>40</v>
      </c>
      <c r="V100" s="14"/>
    </row>
    <row r="101" spans="2:22" x14ac:dyDescent="0.3">
      <c r="C101" t="s">
        <v>8</v>
      </c>
      <c r="D101" s="1">
        <v>4</v>
      </c>
      <c r="E101" s="4">
        <f>(D101/D103)*690</f>
        <v>39.71223021582734</v>
      </c>
      <c r="F101" s="3">
        <f>G99</f>
        <v>0.71605215827338142</v>
      </c>
      <c r="G101" s="3">
        <f t="shared" si="36"/>
        <v>0.74363009592326157</v>
      </c>
      <c r="H101" s="31"/>
      <c r="I101" s="31"/>
      <c r="K101" s="4">
        <f t="shared" si="37"/>
        <v>315.93843912211997</v>
      </c>
      <c r="L101" s="4">
        <f t="shared" si="38"/>
        <v>276.22620890629264</v>
      </c>
      <c r="O101" s="14"/>
    </row>
    <row r="102" spans="2:22" x14ac:dyDescent="0.3">
      <c r="C102" t="s">
        <v>9</v>
      </c>
      <c r="D102" s="1">
        <v>11.5</v>
      </c>
      <c r="E102" s="4">
        <f>(D102/D103)*690</f>
        <v>114.17266187050359</v>
      </c>
      <c r="F102" s="3">
        <f t="shared" si="39"/>
        <v>0.74363009592326157</v>
      </c>
      <c r="G102" s="3">
        <f t="shared" si="36"/>
        <v>0.82291666666666685</v>
      </c>
      <c r="H102" s="31"/>
      <c r="I102" s="31"/>
      <c r="K102" s="4">
        <f>L83</f>
        <v>908.32301247609507</v>
      </c>
      <c r="L102" s="4">
        <f t="shared" si="38"/>
        <v>794.15035060559148</v>
      </c>
      <c r="O102" s="14"/>
    </row>
    <row r="103" spans="2:22" x14ac:dyDescent="0.3">
      <c r="D103" s="5">
        <f>D95+D96+D97+D98+D99+D101+D102+D94</f>
        <v>69.5</v>
      </c>
      <c r="E103" s="5"/>
      <c r="F103" s="6">
        <v>0.34375</v>
      </c>
      <c r="G103" s="6">
        <v>0.82291666666666663</v>
      </c>
      <c r="H103" s="31"/>
      <c r="I103" s="31"/>
      <c r="L103" s="4"/>
      <c r="V103" s="14"/>
    </row>
    <row r="104" spans="2:22" ht="28.8" x14ac:dyDescent="0.3">
      <c r="B104" s="9">
        <v>45680</v>
      </c>
      <c r="C104" s="2" t="s">
        <v>12</v>
      </c>
      <c r="D104" s="2" t="s">
        <v>3</v>
      </c>
      <c r="E104" s="7" t="s">
        <v>13</v>
      </c>
      <c r="F104" s="8" t="s">
        <v>10</v>
      </c>
      <c r="G104" s="8" t="s">
        <v>11</v>
      </c>
      <c r="H104" s="32" t="s">
        <v>65</v>
      </c>
      <c r="I104" s="32"/>
      <c r="K104" s="2" t="s">
        <v>23</v>
      </c>
      <c r="L104" s="2" t="s">
        <v>54</v>
      </c>
      <c r="V104" s="14"/>
    </row>
    <row r="105" spans="2:22" x14ac:dyDescent="0.3">
      <c r="C105" t="s">
        <v>0</v>
      </c>
      <c r="D105" s="1">
        <v>15.5</v>
      </c>
      <c r="E105" s="4">
        <f>(D105/D114)*690</f>
        <v>153.88489208633095</v>
      </c>
      <c r="F105" s="3">
        <f>F114</f>
        <v>0.34375</v>
      </c>
      <c r="G105" s="3">
        <f t="shared" ref="G105:G113" si="40">F105+E105/1440</f>
        <v>0.45061450839328537</v>
      </c>
      <c r="H105" s="31"/>
      <c r="I105" s="31"/>
      <c r="K105" s="4">
        <f t="shared" ref="K105:K112" si="41">L95</f>
        <v>1070.3765595118846</v>
      </c>
      <c r="L105" s="4">
        <f t="shared" ref="L105:L113" si="42">K105-E105</f>
        <v>916.4916674255536</v>
      </c>
      <c r="V105" s="14"/>
    </row>
    <row r="106" spans="2:22" x14ac:dyDescent="0.3">
      <c r="C106" t="s">
        <v>1</v>
      </c>
      <c r="D106" s="1">
        <v>9</v>
      </c>
      <c r="E106" s="4">
        <f>(D106/D114)*690</f>
        <v>89.352517985611513</v>
      </c>
      <c r="F106" s="3">
        <f t="shared" ref="F106:F113" si="43">G105</f>
        <v>0.45061450839328537</v>
      </c>
      <c r="G106" s="3">
        <f t="shared" si="40"/>
        <v>0.51266486810551559</v>
      </c>
      <c r="H106" s="31"/>
      <c r="I106" s="31"/>
      <c r="K106" s="4">
        <f t="shared" si="41"/>
        <v>621.50897003915861</v>
      </c>
      <c r="L106" s="4">
        <f t="shared" si="42"/>
        <v>532.15645205354713</v>
      </c>
      <c r="V106" s="14"/>
    </row>
    <row r="107" spans="2:22" x14ac:dyDescent="0.3">
      <c r="C107" t="s">
        <v>4</v>
      </c>
      <c r="D107" s="1"/>
      <c r="E107" s="4">
        <f>(D107/D114)*690</f>
        <v>0</v>
      </c>
      <c r="F107" s="3">
        <f t="shared" si="43"/>
        <v>0.51266486810551559</v>
      </c>
      <c r="G107" s="3">
        <f t="shared" si="40"/>
        <v>0.51266486810551559</v>
      </c>
      <c r="H107" s="31"/>
      <c r="I107" s="31"/>
      <c r="K107" s="4">
        <f t="shared" si="41"/>
        <v>720.56962025316466</v>
      </c>
      <c r="L107" s="4">
        <f t="shared" si="42"/>
        <v>720.56962025316466</v>
      </c>
      <c r="V107" s="14"/>
    </row>
    <row r="108" spans="2:22" x14ac:dyDescent="0.3">
      <c r="C108" t="s">
        <v>2</v>
      </c>
      <c r="D108" s="1">
        <v>5</v>
      </c>
      <c r="E108" s="4">
        <f>(D108/D114)*690</f>
        <v>49.640287769784173</v>
      </c>
      <c r="F108" s="3">
        <f t="shared" si="43"/>
        <v>0.51266486810551559</v>
      </c>
      <c r="G108" s="3">
        <f t="shared" si="40"/>
        <v>0.54713729016786572</v>
      </c>
      <c r="H108" s="31"/>
      <c r="I108" s="31"/>
      <c r="K108" s="4">
        <f t="shared" si="41"/>
        <v>345.28276113286586</v>
      </c>
      <c r="L108" s="4">
        <f t="shared" si="42"/>
        <v>295.64247336308171</v>
      </c>
      <c r="V108" s="14"/>
    </row>
    <row r="109" spans="2:22" x14ac:dyDescent="0.3">
      <c r="C109" t="s">
        <v>7</v>
      </c>
      <c r="D109" s="1">
        <v>19</v>
      </c>
      <c r="E109" s="4">
        <f>(D109/D114)*690</f>
        <v>188.63309352517987</v>
      </c>
      <c r="F109" s="3">
        <f t="shared" si="43"/>
        <v>0.54713729016786572</v>
      </c>
      <c r="G109" s="3">
        <f t="shared" si="40"/>
        <v>0.67813249400479614</v>
      </c>
      <c r="H109" s="31"/>
      <c r="I109" s="31"/>
      <c r="K109" s="4">
        <f t="shared" si="41"/>
        <v>1312.0744923048901</v>
      </c>
      <c r="L109" s="4">
        <f t="shared" si="42"/>
        <v>1123.4413987797102</v>
      </c>
      <c r="V109" s="14"/>
    </row>
    <row r="110" spans="2:22" hidden="1" x14ac:dyDescent="0.3">
      <c r="C110" t="s">
        <v>5</v>
      </c>
      <c r="D110" s="1">
        <v>19</v>
      </c>
      <c r="E110" s="4">
        <f>(2*D110/D114)*690</f>
        <v>377.26618705035975</v>
      </c>
      <c r="F110" s="3">
        <f t="shared" si="43"/>
        <v>0.67813249400479614</v>
      </c>
      <c r="G110" s="3">
        <f t="shared" si="40"/>
        <v>0.94012290167865709</v>
      </c>
      <c r="H110" s="31"/>
      <c r="I110" s="31"/>
      <c r="K110" s="4">
        <f t="shared" si="41"/>
        <v>-754.53237410071949</v>
      </c>
      <c r="L110" s="4">
        <f t="shared" si="42"/>
        <v>-1131.7985611510792</v>
      </c>
    </row>
    <row r="111" spans="2:22" x14ac:dyDescent="0.3">
      <c r="C111" t="s">
        <v>8</v>
      </c>
      <c r="D111" s="1">
        <v>4</v>
      </c>
      <c r="E111" s="4">
        <f>(D111/D114)*690</f>
        <v>39.71223021582734</v>
      </c>
      <c r="F111" s="3">
        <f>G109</f>
        <v>0.67813249400479614</v>
      </c>
      <c r="G111" s="3">
        <f t="shared" si="40"/>
        <v>0.70571043165467628</v>
      </c>
      <c r="H111" s="31"/>
      <c r="I111" s="31"/>
      <c r="K111" s="4">
        <f t="shared" si="41"/>
        <v>276.22620890629264</v>
      </c>
      <c r="L111" s="4">
        <f t="shared" si="42"/>
        <v>236.51397869046531</v>
      </c>
      <c r="V111" s="14"/>
    </row>
    <row r="112" spans="2:22" x14ac:dyDescent="0.3">
      <c r="C112" t="s">
        <v>9</v>
      </c>
      <c r="D112" s="1">
        <v>11.5</v>
      </c>
      <c r="E112" s="4">
        <f>(D112/D114)*690</f>
        <v>114.17266187050359</v>
      </c>
      <c r="F112" s="3">
        <f t="shared" si="43"/>
        <v>0.70571043165467628</v>
      </c>
      <c r="G112" s="3">
        <f t="shared" si="40"/>
        <v>0.78499700239808157</v>
      </c>
      <c r="H112" s="31"/>
      <c r="I112" s="31"/>
      <c r="K112" s="4">
        <f t="shared" si="41"/>
        <v>794.15035060559148</v>
      </c>
      <c r="L112" s="4">
        <f t="shared" si="42"/>
        <v>679.9776887350879</v>
      </c>
      <c r="V112" s="14"/>
    </row>
    <row r="113" spans="2:22" x14ac:dyDescent="0.3">
      <c r="C113" t="s">
        <v>6</v>
      </c>
      <c r="D113" s="1">
        <v>5.5</v>
      </c>
      <c r="E113" s="4">
        <f>(D113/D114)*690</f>
        <v>54.604316546762583</v>
      </c>
      <c r="F113" s="3">
        <f t="shared" si="43"/>
        <v>0.78499700239808157</v>
      </c>
      <c r="G113" s="3">
        <f t="shared" si="40"/>
        <v>0.82291666666666674</v>
      </c>
      <c r="H113" s="31"/>
      <c r="I113" s="31"/>
      <c r="K113" s="4">
        <f>L94</f>
        <v>379.81103724615264</v>
      </c>
      <c r="L113" s="4">
        <f t="shared" si="42"/>
        <v>325.20672069939008</v>
      </c>
      <c r="V113" s="14"/>
    </row>
    <row r="114" spans="2:22" x14ac:dyDescent="0.3">
      <c r="D114" s="5">
        <f>D105+D106+D107+D108+D109+D111+D112+D113</f>
        <v>69.5</v>
      </c>
      <c r="E114" s="5"/>
      <c r="F114" s="6">
        <v>0.34375</v>
      </c>
      <c r="G114" s="6">
        <v>0.82291666666666663</v>
      </c>
      <c r="H114" s="32" t="s">
        <v>71</v>
      </c>
      <c r="I114" s="32"/>
      <c r="L114" s="4"/>
      <c r="V114" s="14"/>
    </row>
    <row r="115" spans="2:22" ht="28.8" x14ac:dyDescent="0.3">
      <c r="B115" s="9">
        <v>45683</v>
      </c>
      <c r="C115" s="2" t="s">
        <v>12</v>
      </c>
      <c r="D115" s="2" t="s">
        <v>3</v>
      </c>
      <c r="E115" s="7" t="s">
        <v>13</v>
      </c>
      <c r="F115" s="8" t="s">
        <v>10</v>
      </c>
      <c r="G115" s="8" t="s">
        <v>11</v>
      </c>
      <c r="H115" s="33" t="s">
        <v>41</v>
      </c>
      <c r="I115" s="33"/>
      <c r="K115" s="2" t="s">
        <v>24</v>
      </c>
      <c r="L115" s="2" t="s">
        <v>55</v>
      </c>
      <c r="V115" s="14"/>
    </row>
    <row r="116" spans="2:22" x14ac:dyDescent="0.3">
      <c r="C116" t="s">
        <v>1</v>
      </c>
      <c r="D116" s="1">
        <v>9</v>
      </c>
      <c r="E116" s="4">
        <f>(D116/D125)*690</f>
        <v>89.352517985611513</v>
      </c>
      <c r="F116" s="3">
        <f>F125</f>
        <v>0.34375</v>
      </c>
      <c r="G116" s="3">
        <f t="shared" ref="G116:G124" si="44">F116+E116/1440</f>
        <v>0.40580035971223022</v>
      </c>
      <c r="H116" s="31"/>
      <c r="I116" s="31"/>
      <c r="K116" s="4">
        <f t="shared" ref="K116:K123" si="45">L106</f>
        <v>532.15645205354713</v>
      </c>
      <c r="L116" s="4">
        <f t="shared" ref="L116:L124" si="46">K116-E116</f>
        <v>442.80393406793564</v>
      </c>
      <c r="V116" s="14"/>
    </row>
    <row r="117" spans="2:22" x14ac:dyDescent="0.3">
      <c r="C117" t="s">
        <v>4</v>
      </c>
      <c r="D117" s="1"/>
      <c r="E117" s="4">
        <f>(D117/D125)*690</f>
        <v>0</v>
      </c>
      <c r="F117" s="3">
        <f t="shared" ref="F117:F124" si="47">G116</f>
        <v>0.40580035971223022</v>
      </c>
      <c r="G117" s="3">
        <f t="shared" si="44"/>
        <v>0.40580035971223022</v>
      </c>
      <c r="H117" s="31"/>
      <c r="I117" s="31"/>
      <c r="J117" s="20"/>
      <c r="K117" s="4">
        <f t="shared" si="45"/>
        <v>720.56962025316466</v>
      </c>
      <c r="L117" s="4">
        <f t="shared" si="46"/>
        <v>720.56962025316466</v>
      </c>
      <c r="V117" s="14"/>
    </row>
    <row r="118" spans="2:22" x14ac:dyDescent="0.3">
      <c r="C118" t="s">
        <v>2</v>
      </c>
      <c r="D118" s="1">
        <v>5</v>
      </c>
      <c r="E118" s="4">
        <f>(D118/D125)*690</f>
        <v>49.640287769784173</v>
      </c>
      <c r="F118" s="3">
        <f t="shared" si="47"/>
        <v>0.40580035971223022</v>
      </c>
      <c r="G118" s="3">
        <f t="shared" si="44"/>
        <v>0.44027278177458035</v>
      </c>
      <c r="H118" s="31"/>
      <c r="I118" s="31"/>
      <c r="K118" s="4">
        <f t="shared" si="45"/>
        <v>295.64247336308171</v>
      </c>
      <c r="L118" s="4">
        <f t="shared" si="46"/>
        <v>246.00218559329753</v>
      </c>
      <c r="V118" s="14"/>
    </row>
    <row r="119" spans="2:22" x14ac:dyDescent="0.3">
      <c r="C119" t="s">
        <v>7</v>
      </c>
      <c r="D119" s="1">
        <v>19</v>
      </c>
      <c r="E119" s="4">
        <f>(D119/D125)*690</f>
        <v>188.63309352517987</v>
      </c>
      <c r="F119" s="3">
        <f t="shared" si="47"/>
        <v>0.44027278177458035</v>
      </c>
      <c r="G119" s="3">
        <f t="shared" si="44"/>
        <v>0.57126798561151082</v>
      </c>
      <c r="H119" s="31"/>
      <c r="I119" s="31"/>
      <c r="K119" s="4">
        <f t="shared" si="45"/>
        <v>1123.4413987797102</v>
      </c>
      <c r="L119" s="4">
        <f t="shared" si="46"/>
        <v>934.8083052545303</v>
      </c>
      <c r="V119" s="14"/>
    </row>
    <row r="120" spans="2:22" hidden="1" x14ac:dyDescent="0.3">
      <c r="C120" t="s">
        <v>5</v>
      </c>
      <c r="D120" s="1">
        <v>19</v>
      </c>
      <c r="E120" s="4">
        <f>(2*D120/D125)*690</f>
        <v>377.26618705035975</v>
      </c>
      <c r="F120" s="3">
        <f t="shared" si="47"/>
        <v>0.57126798561151082</v>
      </c>
      <c r="G120" s="3">
        <f t="shared" si="44"/>
        <v>0.83325839328537177</v>
      </c>
      <c r="H120" s="31"/>
      <c r="I120" s="31"/>
      <c r="K120" s="4">
        <f t="shared" si="45"/>
        <v>-1131.7985611510792</v>
      </c>
      <c r="L120" s="4">
        <f t="shared" si="46"/>
        <v>-1509.064748201439</v>
      </c>
      <c r="V120" s="14"/>
    </row>
    <row r="121" spans="2:22" x14ac:dyDescent="0.3">
      <c r="C121" t="s">
        <v>8</v>
      </c>
      <c r="D121" s="1">
        <v>4</v>
      </c>
      <c r="E121" s="4">
        <f>(D121/D125)*690</f>
        <v>39.71223021582734</v>
      </c>
      <c r="F121" s="3">
        <f>G119</f>
        <v>0.57126798561151082</v>
      </c>
      <c r="G121" s="3">
        <f t="shared" si="44"/>
        <v>0.59884592326139097</v>
      </c>
      <c r="H121" s="31"/>
      <c r="I121" s="31"/>
      <c r="K121" s="4">
        <f t="shared" si="45"/>
        <v>236.51397869046531</v>
      </c>
      <c r="L121" s="4">
        <f t="shared" si="46"/>
        <v>196.80174847463798</v>
      </c>
      <c r="V121" s="14"/>
    </row>
    <row r="122" spans="2:22" x14ac:dyDescent="0.3">
      <c r="C122" t="s">
        <v>9</v>
      </c>
      <c r="D122" s="1">
        <v>11.5</v>
      </c>
      <c r="E122" s="4">
        <f>(D122/D125)*690</f>
        <v>114.17266187050359</v>
      </c>
      <c r="F122" s="3">
        <f t="shared" si="47"/>
        <v>0.59884592326139097</v>
      </c>
      <c r="G122" s="3">
        <f t="shared" si="44"/>
        <v>0.67813249400479625</v>
      </c>
      <c r="H122" s="31"/>
      <c r="I122" s="31"/>
      <c r="K122" s="4">
        <f t="shared" si="45"/>
        <v>679.9776887350879</v>
      </c>
      <c r="L122" s="4">
        <f t="shared" si="46"/>
        <v>565.80502686458431</v>
      </c>
      <c r="V122" s="14"/>
    </row>
    <row r="123" spans="2:22" x14ac:dyDescent="0.3">
      <c r="C123" t="s">
        <v>6</v>
      </c>
      <c r="D123" s="1">
        <v>5.5</v>
      </c>
      <c r="E123" s="4">
        <f>(D123/D125)*690</f>
        <v>54.604316546762583</v>
      </c>
      <c r="F123" s="3">
        <f t="shared" si="47"/>
        <v>0.67813249400479625</v>
      </c>
      <c r="G123" s="3">
        <f t="shared" si="44"/>
        <v>0.71605215827338142</v>
      </c>
      <c r="H123" s="31"/>
      <c r="I123" s="31"/>
      <c r="K123" s="4">
        <f t="shared" si="45"/>
        <v>325.20672069939008</v>
      </c>
      <c r="L123" s="4">
        <f t="shared" si="46"/>
        <v>270.60240415262751</v>
      </c>
    </row>
    <row r="124" spans="2:22" x14ac:dyDescent="0.3">
      <c r="C124" t="s">
        <v>0</v>
      </c>
      <c r="D124" s="1">
        <v>15.5</v>
      </c>
      <c r="E124" s="4">
        <f>(D124/D125)*690</f>
        <v>153.88489208633095</v>
      </c>
      <c r="F124" s="3">
        <f t="shared" si="47"/>
        <v>0.71605215827338142</v>
      </c>
      <c r="G124" s="3">
        <f t="shared" si="44"/>
        <v>0.82291666666666685</v>
      </c>
      <c r="H124" s="31"/>
      <c r="I124" s="31"/>
      <c r="K124" s="4">
        <f>L105</f>
        <v>916.4916674255536</v>
      </c>
      <c r="L124" s="4">
        <f t="shared" si="46"/>
        <v>762.60677533922262</v>
      </c>
    </row>
    <row r="125" spans="2:22" x14ac:dyDescent="0.3">
      <c r="D125" s="5">
        <f>D124+D116+D117+D118+D119+D121+D122+D123</f>
        <v>69.5</v>
      </c>
      <c r="E125" s="5"/>
      <c r="F125" s="6">
        <v>0.34375</v>
      </c>
      <c r="G125" s="6">
        <v>0.82291666666666663</v>
      </c>
      <c r="H125" s="31"/>
      <c r="I125" s="31"/>
      <c r="L125" s="4"/>
      <c r="O125" s="14"/>
    </row>
    <row r="126" spans="2:22" ht="28.8" x14ac:dyDescent="0.3">
      <c r="B126" s="9">
        <v>45684</v>
      </c>
      <c r="C126" s="2" t="s">
        <v>12</v>
      </c>
      <c r="D126" s="2" t="s">
        <v>3</v>
      </c>
      <c r="E126" s="7" t="s">
        <v>13</v>
      </c>
      <c r="F126" s="8" t="s">
        <v>10</v>
      </c>
      <c r="G126" s="8" t="s">
        <v>11</v>
      </c>
      <c r="H126" s="31"/>
      <c r="I126" s="31"/>
      <c r="J126" s="14"/>
      <c r="K126" s="2" t="s">
        <v>25</v>
      </c>
      <c r="L126" s="2" t="s">
        <v>56</v>
      </c>
    </row>
    <row r="127" spans="2:22" x14ac:dyDescent="0.3">
      <c r="C127" t="s">
        <v>4</v>
      </c>
      <c r="D127" s="1">
        <v>9.5</v>
      </c>
      <c r="E127" s="4">
        <f>(D127/D136)*690</f>
        <v>690</v>
      </c>
      <c r="F127" s="3">
        <f>F136</f>
        <v>0.34375</v>
      </c>
      <c r="G127" s="3">
        <f t="shared" ref="G127:G135" si="48">F127+E127/1440</f>
        <v>0.82291666666666674</v>
      </c>
      <c r="H127" s="31"/>
      <c r="I127" s="31"/>
      <c r="K127" s="4">
        <f t="shared" ref="K127:K134" si="49">L117</f>
        <v>720.56962025316466</v>
      </c>
      <c r="L127" s="4">
        <f t="shared" ref="L127:L135" si="50">K127-E127</f>
        <v>30.569620253164658</v>
      </c>
    </row>
    <row r="128" spans="2:22" x14ac:dyDescent="0.3">
      <c r="C128" t="s">
        <v>2</v>
      </c>
      <c r="D128" s="1"/>
      <c r="E128" s="4">
        <f>(D128/D136)*690</f>
        <v>0</v>
      </c>
      <c r="F128" s="3">
        <f t="shared" ref="F128:F135" si="51">G127</f>
        <v>0.82291666666666674</v>
      </c>
      <c r="G128" s="3">
        <f t="shared" si="48"/>
        <v>0.82291666666666674</v>
      </c>
      <c r="H128" s="31"/>
      <c r="I128" s="31"/>
      <c r="K128" s="4">
        <f t="shared" si="49"/>
        <v>246.00218559329753</v>
      </c>
      <c r="L128" s="4">
        <f t="shared" si="50"/>
        <v>246.00218559329753</v>
      </c>
    </row>
    <row r="129" spans="2:19" x14ac:dyDescent="0.3">
      <c r="C129" t="s">
        <v>7</v>
      </c>
      <c r="D129" s="1"/>
      <c r="E129" s="4">
        <f>(D129/D136)*690</f>
        <v>0</v>
      </c>
      <c r="F129" s="3">
        <f t="shared" si="51"/>
        <v>0.82291666666666674</v>
      </c>
      <c r="G129" s="3">
        <f t="shared" si="48"/>
        <v>0.82291666666666674</v>
      </c>
      <c r="H129" s="31"/>
      <c r="I129" s="31"/>
      <c r="K129" s="4">
        <f t="shared" si="49"/>
        <v>934.8083052545303</v>
      </c>
      <c r="L129" s="4">
        <f t="shared" si="50"/>
        <v>934.8083052545303</v>
      </c>
    </row>
    <row r="130" spans="2:19" hidden="1" x14ac:dyDescent="0.3">
      <c r="B130" s="14"/>
      <c r="C130" s="14" t="s">
        <v>5</v>
      </c>
      <c r="D130" s="22"/>
      <c r="E130" s="13">
        <f>(2*D130/D136)*690</f>
        <v>0</v>
      </c>
      <c r="F130" s="19">
        <f t="shared" si="51"/>
        <v>0.82291666666666674</v>
      </c>
      <c r="G130" s="19">
        <f t="shared" si="48"/>
        <v>0.82291666666666674</v>
      </c>
      <c r="H130" s="31"/>
      <c r="I130" s="31"/>
      <c r="K130" s="4">
        <f t="shared" si="49"/>
        <v>-1509.064748201439</v>
      </c>
      <c r="L130" s="4">
        <f t="shared" si="50"/>
        <v>-1509.064748201439</v>
      </c>
      <c r="S130" t="s">
        <v>42</v>
      </c>
    </row>
    <row r="131" spans="2:19" x14ac:dyDescent="0.3">
      <c r="B131" s="14"/>
      <c r="C131" s="14" t="s">
        <v>8</v>
      </c>
      <c r="D131" s="22"/>
      <c r="E131" s="13">
        <f>(D131/D136)*690</f>
        <v>0</v>
      </c>
      <c r="F131" s="19">
        <f t="shared" si="51"/>
        <v>0.82291666666666674</v>
      </c>
      <c r="G131" s="19">
        <f t="shared" si="48"/>
        <v>0.82291666666666674</v>
      </c>
      <c r="H131" s="31"/>
      <c r="I131" s="31"/>
      <c r="K131" s="4">
        <f t="shared" si="49"/>
        <v>196.80174847463798</v>
      </c>
      <c r="L131" s="4">
        <f t="shared" si="50"/>
        <v>196.80174847463798</v>
      </c>
      <c r="S131" s="5"/>
    </row>
    <row r="132" spans="2:19" x14ac:dyDescent="0.3">
      <c r="B132" s="14"/>
      <c r="C132" s="14" t="s">
        <v>9</v>
      </c>
      <c r="D132" s="22"/>
      <c r="E132" s="13">
        <f>(D132/D136)*690</f>
        <v>0</v>
      </c>
      <c r="F132" s="19">
        <f t="shared" si="51"/>
        <v>0.82291666666666674</v>
      </c>
      <c r="G132" s="19">
        <f t="shared" si="48"/>
        <v>0.82291666666666674</v>
      </c>
      <c r="H132" s="31"/>
      <c r="I132" s="31"/>
      <c r="K132" s="4">
        <f t="shared" si="49"/>
        <v>565.80502686458431</v>
      </c>
      <c r="L132" s="4">
        <f t="shared" si="50"/>
        <v>565.80502686458431</v>
      </c>
      <c r="S132" s="5"/>
    </row>
    <row r="133" spans="2:19" x14ac:dyDescent="0.3">
      <c r="B133" s="14"/>
      <c r="C133" s="14" t="s">
        <v>6</v>
      </c>
      <c r="D133" s="22"/>
      <c r="E133" s="13">
        <f>(2*D133/D136)*690</f>
        <v>0</v>
      </c>
      <c r="F133" s="19">
        <f t="shared" si="51"/>
        <v>0.82291666666666674</v>
      </c>
      <c r="G133" s="19">
        <f t="shared" si="48"/>
        <v>0.82291666666666674</v>
      </c>
      <c r="H133" s="31"/>
      <c r="I133" s="31"/>
      <c r="K133" s="4">
        <f t="shared" si="49"/>
        <v>270.60240415262751</v>
      </c>
      <c r="L133" s="4">
        <f t="shared" si="50"/>
        <v>270.60240415262751</v>
      </c>
      <c r="S133" s="5"/>
    </row>
    <row r="134" spans="2:19" x14ac:dyDescent="0.3">
      <c r="B134" s="14"/>
      <c r="C134" s="14" t="s">
        <v>0</v>
      </c>
      <c r="D134" s="22"/>
      <c r="E134" s="13">
        <f>(D134/D136)*690</f>
        <v>0</v>
      </c>
      <c r="F134" s="19">
        <f t="shared" si="51"/>
        <v>0.82291666666666674</v>
      </c>
      <c r="G134" s="19">
        <f t="shared" si="48"/>
        <v>0.82291666666666674</v>
      </c>
      <c r="H134" s="31"/>
      <c r="I134" s="31"/>
      <c r="K134" s="4">
        <f t="shared" si="49"/>
        <v>762.60677533922262</v>
      </c>
      <c r="L134" s="4">
        <f t="shared" si="50"/>
        <v>762.60677533922262</v>
      </c>
    </row>
    <row r="135" spans="2:19" x14ac:dyDescent="0.3">
      <c r="B135" s="14"/>
      <c r="C135" s="14" t="s">
        <v>1</v>
      </c>
      <c r="D135" s="22"/>
      <c r="E135" s="13">
        <f>(D135/D136)*690</f>
        <v>0</v>
      </c>
      <c r="F135" s="19">
        <f t="shared" si="51"/>
        <v>0.82291666666666674</v>
      </c>
      <c r="G135" s="19">
        <f t="shared" si="48"/>
        <v>0.82291666666666674</v>
      </c>
      <c r="H135" s="31"/>
      <c r="I135" s="31"/>
      <c r="K135" s="4">
        <f>L116</f>
        <v>442.80393406793564</v>
      </c>
      <c r="L135" s="4">
        <f t="shared" si="50"/>
        <v>442.80393406793564</v>
      </c>
    </row>
    <row r="136" spans="2:19" x14ac:dyDescent="0.3">
      <c r="B136" s="14"/>
      <c r="C136" s="14"/>
      <c r="D136" s="15">
        <f>D134+D135+D127+D128+D129+2*D130+D131+D132+2*D133</f>
        <v>9.5</v>
      </c>
      <c r="E136" s="15"/>
      <c r="F136" s="16">
        <v>0.34375</v>
      </c>
      <c r="G136" s="16">
        <v>0.82291666666666663</v>
      </c>
      <c r="H136" s="31"/>
      <c r="I136" s="31"/>
      <c r="L136" s="4"/>
    </row>
    <row r="137" spans="2:19" ht="28.8" x14ac:dyDescent="0.3">
      <c r="B137" s="9">
        <v>45686</v>
      </c>
      <c r="C137" s="23" t="s">
        <v>12</v>
      </c>
      <c r="D137" s="23" t="s">
        <v>3</v>
      </c>
      <c r="E137" s="17" t="s">
        <v>13</v>
      </c>
      <c r="F137" s="18" t="s">
        <v>10</v>
      </c>
      <c r="G137" s="18" t="s">
        <v>11</v>
      </c>
      <c r="H137" s="34" t="s">
        <v>44</v>
      </c>
      <c r="I137" s="34"/>
      <c r="K137" s="2" t="s">
        <v>26</v>
      </c>
      <c r="L137" s="2" t="s">
        <v>57</v>
      </c>
    </row>
    <row r="138" spans="2:19" x14ac:dyDescent="0.3">
      <c r="B138" s="14"/>
      <c r="C138" s="14" t="s">
        <v>2</v>
      </c>
      <c r="D138" s="1">
        <v>5</v>
      </c>
      <c r="E138" s="13">
        <f>(D138/D147)*690</f>
        <v>49.640287769784173</v>
      </c>
      <c r="F138" s="19">
        <f>F147</f>
        <v>0.34375</v>
      </c>
      <c r="G138" s="19">
        <f t="shared" ref="G138:G146" si="52">F138+E138/1440</f>
        <v>0.37822242206235013</v>
      </c>
      <c r="H138" s="31"/>
      <c r="I138" s="31"/>
      <c r="K138" s="4">
        <f t="shared" ref="K138:K145" si="53">L128</f>
        <v>246.00218559329753</v>
      </c>
      <c r="L138" s="4">
        <f t="shared" ref="L138:L146" si="54">K138-E138</f>
        <v>196.36189782351335</v>
      </c>
    </row>
    <row r="139" spans="2:19" x14ac:dyDescent="0.3">
      <c r="B139" s="14"/>
      <c r="C139" s="14" t="s">
        <v>7</v>
      </c>
      <c r="D139" s="1">
        <v>19</v>
      </c>
      <c r="E139" s="13">
        <f>(D139/D147)*690</f>
        <v>188.63309352517987</v>
      </c>
      <c r="F139" s="19">
        <f t="shared" ref="F139:F146" si="55">G138</f>
        <v>0.37822242206235013</v>
      </c>
      <c r="G139" s="19">
        <f t="shared" si="52"/>
        <v>0.50921762589928066</v>
      </c>
      <c r="H139" s="31"/>
      <c r="I139" s="31"/>
      <c r="K139" s="4">
        <f t="shared" si="53"/>
        <v>934.8083052545303</v>
      </c>
      <c r="L139" s="4">
        <f t="shared" si="54"/>
        <v>746.17521172935039</v>
      </c>
    </row>
    <row r="140" spans="2:19" hidden="1" x14ac:dyDescent="0.3">
      <c r="B140" s="14"/>
      <c r="C140" s="14" t="s">
        <v>5</v>
      </c>
      <c r="D140" s="1">
        <v>19</v>
      </c>
      <c r="E140" s="13">
        <f>(2*D140/D147)*690</f>
        <v>377.26618705035975</v>
      </c>
      <c r="F140" s="19">
        <f t="shared" si="55"/>
        <v>0.50921762589928066</v>
      </c>
      <c r="G140" s="19">
        <f t="shared" si="52"/>
        <v>0.7712080335731416</v>
      </c>
      <c r="H140" s="31"/>
      <c r="I140" s="31"/>
      <c r="K140" s="4">
        <f t="shared" si="53"/>
        <v>-1509.064748201439</v>
      </c>
      <c r="L140" s="4">
        <f t="shared" si="54"/>
        <v>-1886.3309352517988</v>
      </c>
      <c r="O140" s="14"/>
      <c r="S140" t="s">
        <v>42</v>
      </c>
    </row>
    <row r="141" spans="2:19" x14ac:dyDescent="0.3">
      <c r="B141" s="14"/>
      <c r="C141" s="14" t="s">
        <v>8</v>
      </c>
      <c r="D141" s="1">
        <v>4</v>
      </c>
      <c r="E141" s="13">
        <f>(D141/D147)*690</f>
        <v>39.71223021582734</v>
      </c>
      <c r="F141" s="19">
        <f>G139</f>
        <v>0.50921762589928066</v>
      </c>
      <c r="G141" s="19">
        <f t="shared" si="52"/>
        <v>0.5367955635491608</v>
      </c>
      <c r="H141" s="31"/>
      <c r="I141" s="31"/>
      <c r="K141" s="4">
        <f t="shared" si="53"/>
        <v>196.80174847463798</v>
      </c>
      <c r="L141" s="4">
        <f t="shared" si="54"/>
        <v>157.08951825881064</v>
      </c>
      <c r="O141" s="14"/>
      <c r="S141" s="5"/>
    </row>
    <row r="142" spans="2:19" x14ac:dyDescent="0.3">
      <c r="B142" s="14"/>
      <c r="C142" s="14" t="s">
        <v>9</v>
      </c>
      <c r="D142" s="1">
        <v>11.5</v>
      </c>
      <c r="E142" s="13">
        <f>(D142/D147)*690</f>
        <v>114.17266187050359</v>
      </c>
      <c r="F142" s="19">
        <f t="shared" si="55"/>
        <v>0.5367955635491608</v>
      </c>
      <c r="G142" s="19">
        <f t="shared" si="52"/>
        <v>0.61608213429256609</v>
      </c>
      <c r="H142" s="31"/>
      <c r="I142" s="31"/>
      <c r="K142" s="4">
        <f t="shared" si="53"/>
        <v>565.80502686458431</v>
      </c>
      <c r="L142" s="4">
        <f t="shared" si="54"/>
        <v>451.63236499408072</v>
      </c>
      <c r="O142" s="14"/>
      <c r="S142" s="5"/>
    </row>
    <row r="143" spans="2:19" x14ac:dyDescent="0.3">
      <c r="B143" s="14"/>
      <c r="C143" s="14" t="s">
        <v>6</v>
      </c>
      <c r="D143" s="1">
        <v>5.5</v>
      </c>
      <c r="E143" s="13">
        <f>(D143/D147)*690</f>
        <v>54.604316546762583</v>
      </c>
      <c r="F143" s="19">
        <f t="shared" si="55"/>
        <v>0.61608213429256609</v>
      </c>
      <c r="G143" s="19">
        <f t="shared" si="52"/>
        <v>0.65400179856115126</v>
      </c>
      <c r="H143" s="31"/>
      <c r="I143" s="31"/>
      <c r="J143" s="20"/>
      <c r="K143" s="4">
        <f t="shared" si="53"/>
        <v>270.60240415262751</v>
      </c>
      <c r="L143" s="4">
        <f t="shared" si="54"/>
        <v>215.99808760586492</v>
      </c>
      <c r="S143" s="5"/>
    </row>
    <row r="144" spans="2:19" x14ac:dyDescent="0.3">
      <c r="B144" s="14"/>
      <c r="C144" s="14" t="s">
        <v>0</v>
      </c>
      <c r="D144" s="1">
        <v>15.5</v>
      </c>
      <c r="E144" s="13">
        <f>(D144/D147)*690</f>
        <v>153.88489208633095</v>
      </c>
      <c r="F144" s="19">
        <f t="shared" si="55"/>
        <v>0.65400179856115126</v>
      </c>
      <c r="G144" s="19">
        <f t="shared" si="52"/>
        <v>0.76086630695443669</v>
      </c>
      <c r="H144" s="31"/>
      <c r="I144" s="31"/>
      <c r="J144" s="20"/>
      <c r="K144" s="4">
        <f t="shared" si="53"/>
        <v>762.60677533922262</v>
      </c>
      <c r="L144" s="4">
        <f t="shared" si="54"/>
        <v>608.72188325289164</v>
      </c>
      <c r="S144" s="5"/>
    </row>
    <row r="145" spans="2:19" x14ac:dyDescent="0.3">
      <c r="B145" s="14"/>
      <c r="C145" s="14" t="s">
        <v>1</v>
      </c>
      <c r="D145" s="22">
        <v>9</v>
      </c>
      <c r="E145" s="13">
        <f>(D145/D147)*690</f>
        <v>89.352517985611513</v>
      </c>
      <c r="F145" s="19">
        <f t="shared" si="55"/>
        <v>0.76086630695443669</v>
      </c>
      <c r="G145" s="19">
        <f t="shared" si="52"/>
        <v>0.82291666666666696</v>
      </c>
      <c r="H145" s="31"/>
      <c r="I145" s="31"/>
      <c r="J145" s="20"/>
      <c r="K145" s="4">
        <f t="shared" si="53"/>
        <v>442.80393406793564</v>
      </c>
      <c r="L145" s="4">
        <f t="shared" si="54"/>
        <v>353.45141608232416</v>
      </c>
      <c r="S145" s="5"/>
    </row>
    <row r="146" spans="2:19" x14ac:dyDescent="0.3">
      <c r="B146" s="14"/>
      <c r="C146" s="14" t="s">
        <v>4</v>
      </c>
      <c r="D146" s="22"/>
      <c r="E146" s="13">
        <f>(D146/D147)*690</f>
        <v>0</v>
      </c>
      <c r="F146" s="19">
        <f t="shared" si="55"/>
        <v>0.82291666666666696</v>
      </c>
      <c r="G146" s="19">
        <f t="shared" si="52"/>
        <v>0.82291666666666696</v>
      </c>
      <c r="H146" s="31"/>
      <c r="I146" s="31"/>
      <c r="J146" s="20"/>
      <c r="K146" s="4">
        <f>L127</f>
        <v>30.569620253164658</v>
      </c>
      <c r="L146" s="4">
        <f t="shared" si="54"/>
        <v>30.569620253164658</v>
      </c>
    </row>
    <row r="147" spans="2:19" x14ac:dyDescent="0.3">
      <c r="B147" s="14"/>
      <c r="C147" s="14"/>
      <c r="D147" s="15">
        <f>D144+D145+D146+D138+D139+D141+D142+D143</f>
        <v>69.5</v>
      </c>
      <c r="E147" s="15"/>
      <c r="F147" s="16">
        <v>0.34375</v>
      </c>
      <c r="G147" s="16">
        <v>0.82291666666666663</v>
      </c>
      <c r="H147" s="31"/>
      <c r="I147" s="31"/>
      <c r="J147" s="20"/>
      <c r="L147" s="4"/>
    </row>
    <row r="148" spans="2:19" ht="28.8" x14ac:dyDescent="0.3">
      <c r="B148" s="9">
        <v>45688</v>
      </c>
      <c r="C148" s="23" t="s">
        <v>12</v>
      </c>
      <c r="D148" s="23" t="s">
        <v>3</v>
      </c>
      <c r="E148" s="17" t="s">
        <v>13</v>
      </c>
      <c r="F148" s="18" t="s">
        <v>10</v>
      </c>
      <c r="G148" s="18" t="s">
        <v>11</v>
      </c>
      <c r="H148" s="31"/>
      <c r="I148" s="31"/>
      <c r="J148" s="20"/>
      <c r="K148" s="2" t="s">
        <v>27</v>
      </c>
      <c r="L148" s="2" t="s">
        <v>58</v>
      </c>
    </row>
    <row r="149" spans="2:19" x14ac:dyDescent="0.3">
      <c r="B149" s="14"/>
      <c r="C149" s="14" t="s">
        <v>7</v>
      </c>
      <c r="D149" s="1">
        <v>19</v>
      </c>
      <c r="E149" s="13">
        <f>(D149/D158)*690</f>
        <v>188.63309352517987</v>
      </c>
      <c r="F149" s="19">
        <f>F158</f>
        <v>0.34375</v>
      </c>
      <c r="G149" s="19">
        <f t="shared" ref="G149:G157" si="56">F149+E149/1440</f>
        <v>0.47474520383693047</v>
      </c>
      <c r="H149" s="31"/>
      <c r="I149" s="31"/>
      <c r="J149" s="14"/>
      <c r="K149" s="4">
        <f t="shared" ref="K149:K156" si="57">L139</f>
        <v>746.17521172935039</v>
      </c>
      <c r="L149" s="4">
        <f t="shared" ref="L149:L157" si="58">K149-E149</f>
        <v>557.54211820417049</v>
      </c>
    </row>
    <row r="150" spans="2:19" hidden="1" x14ac:dyDescent="0.3">
      <c r="B150" s="14"/>
      <c r="C150" s="14" t="s">
        <v>5</v>
      </c>
      <c r="D150" s="1">
        <v>19</v>
      </c>
      <c r="E150" s="13">
        <f>(2*D150/D158)*690</f>
        <v>377.26618705035975</v>
      </c>
      <c r="F150" s="19">
        <f t="shared" ref="F150:F157" si="59">G149</f>
        <v>0.47474520383693047</v>
      </c>
      <c r="G150" s="19">
        <f t="shared" si="56"/>
        <v>0.73673561151079148</v>
      </c>
      <c r="H150" s="31"/>
      <c r="I150" s="31"/>
      <c r="K150" s="4">
        <f t="shared" si="57"/>
        <v>-1886.3309352517988</v>
      </c>
      <c r="L150" s="4">
        <f t="shared" si="58"/>
        <v>-2263.5971223021584</v>
      </c>
    </row>
    <row r="151" spans="2:19" x14ac:dyDescent="0.3">
      <c r="B151" s="14"/>
      <c r="C151" s="14" t="s">
        <v>8</v>
      </c>
      <c r="D151" s="1">
        <v>4</v>
      </c>
      <c r="E151" s="13">
        <f>(D151/D158)*690</f>
        <v>39.71223021582734</v>
      </c>
      <c r="F151" s="19">
        <f>G149</f>
        <v>0.47474520383693047</v>
      </c>
      <c r="G151" s="19">
        <f t="shared" si="56"/>
        <v>0.50232314148681056</v>
      </c>
      <c r="H151" s="31"/>
      <c r="I151" s="31"/>
      <c r="K151" s="4">
        <f t="shared" si="57"/>
        <v>157.08951825881064</v>
      </c>
      <c r="L151" s="4">
        <f t="shared" si="58"/>
        <v>117.37728804298331</v>
      </c>
    </row>
    <row r="152" spans="2:19" x14ac:dyDescent="0.3">
      <c r="B152" s="14"/>
      <c r="C152" s="14" t="s">
        <v>9</v>
      </c>
      <c r="D152" s="1">
        <v>11.5</v>
      </c>
      <c r="E152" s="13">
        <f>(D152/D158)*690</f>
        <v>114.17266187050359</v>
      </c>
      <c r="F152" s="19">
        <f t="shared" si="59"/>
        <v>0.50232314148681056</v>
      </c>
      <c r="G152" s="19">
        <f t="shared" si="56"/>
        <v>0.58160971223021585</v>
      </c>
      <c r="H152" s="31"/>
      <c r="I152" s="31"/>
      <c r="K152" s="4">
        <f t="shared" si="57"/>
        <v>451.63236499408072</v>
      </c>
      <c r="L152" s="4">
        <f t="shared" si="58"/>
        <v>337.45970312357713</v>
      </c>
    </row>
    <row r="153" spans="2:19" x14ac:dyDescent="0.3">
      <c r="B153" s="14"/>
      <c r="C153" s="14" t="s">
        <v>6</v>
      </c>
      <c r="D153" s="1">
        <v>5.5</v>
      </c>
      <c r="E153" s="13">
        <f>(D153/D158)*690</f>
        <v>54.604316546762583</v>
      </c>
      <c r="F153" s="19">
        <f t="shared" si="59"/>
        <v>0.58160971223021585</v>
      </c>
      <c r="G153" s="19">
        <f t="shared" si="56"/>
        <v>0.61952937649880102</v>
      </c>
      <c r="H153" s="31"/>
      <c r="I153" s="31"/>
      <c r="K153" s="4">
        <f t="shared" si="57"/>
        <v>215.99808760586492</v>
      </c>
      <c r="L153" s="4">
        <f t="shared" si="58"/>
        <v>161.39377105910233</v>
      </c>
    </row>
    <row r="154" spans="2:19" x14ac:dyDescent="0.3">
      <c r="B154" s="14"/>
      <c r="C154" s="14" t="s">
        <v>0</v>
      </c>
      <c r="D154" s="1">
        <v>15.5</v>
      </c>
      <c r="E154" s="13">
        <f>(D154/D158)*690</f>
        <v>153.88489208633095</v>
      </c>
      <c r="F154" s="19">
        <f t="shared" si="59"/>
        <v>0.61952937649880102</v>
      </c>
      <c r="G154" s="19">
        <f t="shared" si="56"/>
        <v>0.72639388489208645</v>
      </c>
      <c r="H154" s="31"/>
      <c r="I154" s="31"/>
      <c r="K154" s="4">
        <f t="shared" si="57"/>
        <v>608.72188325289164</v>
      </c>
      <c r="L154" s="4">
        <f t="shared" si="58"/>
        <v>454.83699116656067</v>
      </c>
    </row>
    <row r="155" spans="2:19" x14ac:dyDescent="0.3">
      <c r="B155" s="14"/>
      <c r="C155" s="14" t="s">
        <v>1</v>
      </c>
      <c r="D155" s="22">
        <v>9</v>
      </c>
      <c r="E155" s="13">
        <f>(D155/D158)*690</f>
        <v>89.352517985611513</v>
      </c>
      <c r="F155" s="19">
        <f t="shared" si="59"/>
        <v>0.72639388489208645</v>
      </c>
      <c r="G155" s="19">
        <f t="shared" si="56"/>
        <v>0.78844424460431672</v>
      </c>
      <c r="H155" s="31"/>
      <c r="I155" s="31"/>
      <c r="K155" s="4">
        <f t="shared" si="57"/>
        <v>353.45141608232416</v>
      </c>
      <c r="L155" s="4">
        <f t="shared" si="58"/>
        <v>264.09889809671267</v>
      </c>
    </row>
    <row r="156" spans="2:19" x14ac:dyDescent="0.3">
      <c r="B156" s="14"/>
      <c r="C156" s="14" t="s">
        <v>4</v>
      </c>
      <c r="D156" s="22"/>
      <c r="E156" s="13">
        <f>(D156/D158)*690</f>
        <v>0</v>
      </c>
      <c r="F156" s="19">
        <f t="shared" si="59"/>
        <v>0.78844424460431672</v>
      </c>
      <c r="G156" s="19">
        <f t="shared" si="56"/>
        <v>0.78844424460431672</v>
      </c>
      <c r="H156" s="31"/>
      <c r="I156" s="31"/>
      <c r="K156" s="4">
        <f t="shared" si="57"/>
        <v>30.569620253164658</v>
      </c>
      <c r="L156" s="4">
        <f t="shared" si="58"/>
        <v>30.569620253164658</v>
      </c>
    </row>
    <row r="157" spans="2:19" x14ac:dyDescent="0.3">
      <c r="C157" t="s">
        <v>2</v>
      </c>
      <c r="D157" s="22">
        <v>5</v>
      </c>
      <c r="E157" s="4">
        <f>(D157/D158)*690</f>
        <v>49.640287769784173</v>
      </c>
      <c r="F157" s="3">
        <f t="shared" si="59"/>
        <v>0.78844424460431672</v>
      </c>
      <c r="G157" s="3">
        <f t="shared" si="56"/>
        <v>0.82291666666666685</v>
      </c>
      <c r="H157" s="31"/>
      <c r="I157" s="31"/>
      <c r="K157" s="4">
        <f>L138</f>
        <v>196.36189782351335</v>
      </c>
      <c r="L157" s="4">
        <f t="shared" si="58"/>
        <v>146.72161005372917</v>
      </c>
    </row>
    <row r="158" spans="2:19" x14ac:dyDescent="0.3">
      <c r="D158" s="5">
        <f>D154+D155+D156+D157+D149++D151+D152+D153</f>
        <v>69.5</v>
      </c>
      <c r="E158" s="5"/>
      <c r="F158" s="6">
        <v>0.34375</v>
      </c>
      <c r="G158" s="6">
        <v>0.82291666666666663</v>
      </c>
      <c r="H158" s="32" t="s">
        <v>72</v>
      </c>
      <c r="I158" s="32"/>
      <c r="L158" s="4"/>
    </row>
    <row r="159" spans="2:19" ht="28.8" x14ac:dyDescent="0.3">
      <c r="B159" s="9">
        <v>45690</v>
      </c>
      <c r="C159" s="2" t="s">
        <v>12</v>
      </c>
      <c r="D159" s="2" t="s">
        <v>3</v>
      </c>
      <c r="E159" s="7" t="s">
        <v>13</v>
      </c>
      <c r="F159" s="8" t="s">
        <v>10</v>
      </c>
      <c r="G159" s="8" t="s">
        <v>11</v>
      </c>
      <c r="H159" s="32" t="s">
        <v>62</v>
      </c>
      <c r="I159" s="32"/>
      <c r="K159" s="2" t="s">
        <v>28</v>
      </c>
      <c r="L159" s="2" t="s">
        <v>59</v>
      </c>
    </row>
    <row r="160" spans="2:19" hidden="1" x14ac:dyDescent="0.3">
      <c r="C160" t="s">
        <v>5</v>
      </c>
      <c r="D160" s="1"/>
      <c r="E160" s="4">
        <f>(2*D160/D169)*690</f>
        <v>0</v>
      </c>
      <c r="F160" s="3">
        <f>F169</f>
        <v>0.34375</v>
      </c>
      <c r="G160" s="3">
        <f t="shared" ref="G160:G168" si="60">F160+E160/1440</f>
        <v>0.34375</v>
      </c>
      <c r="H160" s="31"/>
      <c r="I160" s="31"/>
      <c r="K160" s="4">
        <f t="shared" ref="K160:K167" si="61">L150</f>
        <v>-2263.5971223021584</v>
      </c>
      <c r="L160" s="4">
        <f t="shared" ref="L160:L168" si="62">K160-E160</f>
        <v>-2263.5971223021584</v>
      </c>
    </row>
    <row r="161" spans="1:15" x14ac:dyDescent="0.3">
      <c r="C161" t="s">
        <v>8</v>
      </c>
      <c r="D161" s="1">
        <v>4</v>
      </c>
      <c r="E161" s="4">
        <f>(D161/D169)*690</f>
        <v>39.71223021582734</v>
      </c>
      <c r="F161" s="3">
        <f t="shared" ref="F161:F168" si="63">G160</f>
        <v>0.34375</v>
      </c>
      <c r="G161" s="3">
        <f t="shared" si="60"/>
        <v>0.37132793764988009</v>
      </c>
      <c r="H161" s="31"/>
      <c r="I161" s="31"/>
      <c r="K161" s="4">
        <f t="shared" si="61"/>
        <v>117.37728804298331</v>
      </c>
      <c r="L161" s="4">
        <f t="shared" si="62"/>
        <v>77.665057827155977</v>
      </c>
    </row>
    <row r="162" spans="1:15" x14ac:dyDescent="0.3">
      <c r="C162" t="s">
        <v>9</v>
      </c>
      <c r="D162" s="1">
        <v>11.5</v>
      </c>
      <c r="E162" s="4">
        <f>(D162/D169)*690</f>
        <v>114.17266187050359</v>
      </c>
      <c r="F162" s="3">
        <f t="shared" si="63"/>
        <v>0.37132793764988009</v>
      </c>
      <c r="G162" s="3">
        <f t="shared" si="60"/>
        <v>0.45061450839328537</v>
      </c>
      <c r="H162" s="31"/>
      <c r="I162" s="31"/>
      <c r="K162" s="4">
        <f t="shared" si="61"/>
        <v>337.45970312357713</v>
      </c>
      <c r="L162" s="4">
        <f t="shared" si="62"/>
        <v>223.28704125307354</v>
      </c>
    </row>
    <row r="163" spans="1:15" x14ac:dyDescent="0.3">
      <c r="C163" t="s">
        <v>6</v>
      </c>
      <c r="D163" s="1">
        <v>5.5</v>
      </c>
      <c r="E163" s="4">
        <f>(D163/D169)*690</f>
        <v>54.604316546762583</v>
      </c>
      <c r="F163" s="3">
        <f t="shared" si="63"/>
        <v>0.45061450839328537</v>
      </c>
      <c r="G163" s="3">
        <f t="shared" si="60"/>
        <v>0.48853417266187049</v>
      </c>
      <c r="H163" s="31"/>
      <c r="I163" s="31"/>
      <c r="K163" s="4">
        <f t="shared" si="61"/>
        <v>161.39377105910233</v>
      </c>
      <c r="L163" s="4">
        <f t="shared" si="62"/>
        <v>106.78945451233974</v>
      </c>
    </row>
    <row r="164" spans="1:15" x14ac:dyDescent="0.3">
      <c r="C164" t="s">
        <v>0</v>
      </c>
      <c r="D164" s="1">
        <v>15.5</v>
      </c>
      <c r="E164" s="4">
        <f>(D164/D169)*690</f>
        <v>153.88489208633095</v>
      </c>
      <c r="F164" s="3">
        <f t="shared" si="63"/>
        <v>0.48853417266187049</v>
      </c>
      <c r="G164" s="3">
        <f t="shared" si="60"/>
        <v>0.59539868105515592</v>
      </c>
      <c r="H164" s="31"/>
      <c r="I164" s="31"/>
      <c r="K164" s="4">
        <f t="shared" si="61"/>
        <v>454.83699116656067</v>
      </c>
      <c r="L164" s="4">
        <f t="shared" si="62"/>
        <v>300.95209908022969</v>
      </c>
    </row>
    <row r="165" spans="1:15" x14ac:dyDescent="0.3">
      <c r="C165" t="s">
        <v>1</v>
      </c>
      <c r="D165" s="22">
        <v>9</v>
      </c>
      <c r="E165" s="4">
        <f>(D165/D169)*690</f>
        <v>89.352517985611513</v>
      </c>
      <c r="F165" s="3">
        <f t="shared" si="63"/>
        <v>0.59539868105515592</v>
      </c>
      <c r="G165" s="3">
        <f t="shared" si="60"/>
        <v>0.65744904076738608</v>
      </c>
      <c r="H165" s="31"/>
      <c r="I165" s="31"/>
      <c r="K165" s="4">
        <f t="shared" si="61"/>
        <v>264.09889809671267</v>
      </c>
      <c r="L165" s="4">
        <f t="shared" si="62"/>
        <v>174.74638011110116</v>
      </c>
    </row>
    <row r="166" spans="1:15" x14ac:dyDescent="0.3">
      <c r="C166" t="s">
        <v>4</v>
      </c>
      <c r="D166" s="22"/>
      <c r="E166" s="4">
        <f>(D166/D169)*690</f>
        <v>0</v>
      </c>
      <c r="F166" s="3">
        <f t="shared" si="63"/>
        <v>0.65744904076738608</v>
      </c>
      <c r="G166" s="3">
        <f t="shared" si="60"/>
        <v>0.65744904076738608</v>
      </c>
      <c r="H166" s="31"/>
      <c r="I166" s="31"/>
      <c r="K166" s="4">
        <f t="shared" si="61"/>
        <v>30.569620253164658</v>
      </c>
      <c r="L166" s="4">
        <f t="shared" si="62"/>
        <v>30.569620253164658</v>
      </c>
    </row>
    <row r="167" spans="1:15" x14ac:dyDescent="0.3">
      <c r="C167" t="s">
        <v>2</v>
      </c>
      <c r="D167" s="22">
        <v>5</v>
      </c>
      <c r="E167" s="4">
        <f>(D167/D169)*690</f>
        <v>49.640287769784173</v>
      </c>
      <c r="F167" s="3">
        <f t="shared" si="63"/>
        <v>0.65744904076738608</v>
      </c>
      <c r="G167" s="3">
        <f t="shared" si="60"/>
        <v>0.69192146282973621</v>
      </c>
      <c r="H167" s="31"/>
      <c r="I167" s="31"/>
      <c r="K167" s="4">
        <f t="shared" si="61"/>
        <v>146.72161005372917</v>
      </c>
      <c r="L167" s="4">
        <f t="shared" si="62"/>
        <v>97.081322283944985</v>
      </c>
    </row>
    <row r="168" spans="1:15" x14ac:dyDescent="0.3">
      <c r="C168" t="s">
        <v>7</v>
      </c>
      <c r="D168" s="1">
        <v>19</v>
      </c>
      <c r="E168" s="4">
        <f>(D168/D169)*690</f>
        <v>188.63309352517987</v>
      </c>
      <c r="F168" s="3">
        <f t="shared" si="63"/>
        <v>0.69192146282973621</v>
      </c>
      <c r="G168" s="3">
        <f t="shared" si="60"/>
        <v>0.82291666666666674</v>
      </c>
      <c r="H168" s="31"/>
      <c r="I168" s="31"/>
      <c r="K168" s="4">
        <f>L149</f>
        <v>557.54211820417049</v>
      </c>
      <c r="L168" s="4">
        <f t="shared" si="62"/>
        <v>368.90902467899059</v>
      </c>
    </row>
    <row r="169" spans="1:15" x14ac:dyDescent="0.3">
      <c r="D169" s="5">
        <f>D164+D165+D166+D167+D168+D161+D162+D163</f>
        <v>69.5</v>
      </c>
      <c r="E169" s="5"/>
      <c r="F169" s="6">
        <v>0.34375</v>
      </c>
      <c r="G169" s="6">
        <v>0.82291666666666663</v>
      </c>
      <c r="H169" s="31"/>
      <c r="I169" s="31"/>
      <c r="L169" s="4"/>
    </row>
    <row r="170" spans="1:15" ht="28.8" x14ac:dyDescent="0.3">
      <c r="A170" s="14"/>
      <c r="B170" s="9">
        <v>45692</v>
      </c>
      <c r="C170" s="2" t="s">
        <v>12</v>
      </c>
      <c r="D170" s="2" t="s">
        <v>3</v>
      </c>
      <c r="E170" s="7" t="s">
        <v>13</v>
      </c>
      <c r="F170" s="8" t="s">
        <v>10</v>
      </c>
      <c r="G170" s="8" t="s">
        <v>11</v>
      </c>
      <c r="H170" s="32" t="s">
        <v>40</v>
      </c>
      <c r="I170" s="32"/>
      <c r="J170" s="14"/>
      <c r="K170" s="2" t="s">
        <v>30</v>
      </c>
      <c r="L170" s="2" t="s">
        <v>60</v>
      </c>
    </row>
    <row r="171" spans="1:15" x14ac:dyDescent="0.3">
      <c r="A171" s="14"/>
      <c r="C171" t="s">
        <v>8</v>
      </c>
      <c r="D171" s="1">
        <v>4</v>
      </c>
      <c r="E171" s="13">
        <f>(D171/D180)*690</f>
        <v>39.71223021582734</v>
      </c>
      <c r="F171" s="19">
        <f>F180</f>
        <v>0.34375</v>
      </c>
      <c r="G171" s="19">
        <f t="shared" ref="G171:G179" si="64">F171+E171/1440</f>
        <v>0.37132793764988009</v>
      </c>
      <c r="H171" s="31"/>
      <c r="I171" s="31"/>
      <c r="J171" s="14"/>
      <c r="K171" s="4">
        <f t="shared" ref="K171:K178" si="65">L161</f>
        <v>77.665057827155977</v>
      </c>
      <c r="L171" s="4">
        <f t="shared" ref="L171:L179" si="66">K171-E171</f>
        <v>37.952827611328637</v>
      </c>
      <c r="O171" s="14"/>
    </row>
    <row r="172" spans="1:15" x14ac:dyDescent="0.3">
      <c r="A172" s="14"/>
      <c r="C172" t="s">
        <v>9</v>
      </c>
      <c r="D172" s="1">
        <v>11.5</v>
      </c>
      <c r="E172" s="13">
        <f>(D172/D180)*690</f>
        <v>114.17266187050359</v>
      </c>
      <c r="F172" s="19">
        <f t="shared" ref="F172:F178" si="67">G171</f>
        <v>0.37132793764988009</v>
      </c>
      <c r="G172" s="19">
        <f t="shared" si="64"/>
        <v>0.45061450839328537</v>
      </c>
      <c r="H172" s="31"/>
      <c r="I172" s="31"/>
      <c r="K172" s="4">
        <f t="shared" si="65"/>
        <v>223.28704125307354</v>
      </c>
      <c r="L172" s="4">
        <f t="shared" si="66"/>
        <v>109.11437938256995</v>
      </c>
      <c r="O172" s="14"/>
    </row>
    <row r="173" spans="1:15" x14ac:dyDescent="0.3">
      <c r="A173" s="14"/>
      <c r="C173" t="s">
        <v>6</v>
      </c>
      <c r="D173" s="1">
        <v>5.5</v>
      </c>
      <c r="E173" s="13">
        <f>(D173/D180)*690</f>
        <v>54.604316546762583</v>
      </c>
      <c r="F173" s="19">
        <f t="shared" si="67"/>
        <v>0.45061450839328537</v>
      </c>
      <c r="G173" s="19">
        <f t="shared" si="64"/>
        <v>0.48853417266187049</v>
      </c>
      <c r="H173" s="31"/>
      <c r="I173" s="31"/>
      <c r="K173" s="4">
        <f t="shared" si="65"/>
        <v>106.78945451233974</v>
      </c>
      <c r="L173" s="4">
        <f t="shared" si="66"/>
        <v>52.185137965577162</v>
      </c>
    </row>
    <row r="174" spans="1:15" x14ac:dyDescent="0.3">
      <c r="A174" s="14"/>
      <c r="C174" t="s">
        <v>0</v>
      </c>
      <c r="D174" s="1">
        <v>15.5</v>
      </c>
      <c r="E174" s="13">
        <f>(D174/D180)*690</f>
        <v>153.88489208633095</v>
      </c>
      <c r="F174" s="19">
        <f t="shared" si="67"/>
        <v>0.48853417266187049</v>
      </c>
      <c r="G174" s="19">
        <f t="shared" si="64"/>
        <v>0.59539868105515592</v>
      </c>
      <c r="H174" s="31"/>
      <c r="I174" s="31"/>
      <c r="K174" s="4">
        <f t="shared" si="65"/>
        <v>300.95209908022969</v>
      </c>
      <c r="L174" s="4">
        <f t="shared" si="66"/>
        <v>147.06720699389874</v>
      </c>
    </row>
    <row r="175" spans="1:15" x14ac:dyDescent="0.3">
      <c r="A175" s="14"/>
      <c r="C175" t="s">
        <v>1</v>
      </c>
      <c r="D175" s="22">
        <v>9</v>
      </c>
      <c r="E175" s="13">
        <f>(D175/D180)*690</f>
        <v>89.352517985611513</v>
      </c>
      <c r="F175" s="19">
        <f t="shared" si="67"/>
        <v>0.59539868105515592</v>
      </c>
      <c r="G175" s="19">
        <f t="shared" si="64"/>
        <v>0.65744904076738608</v>
      </c>
      <c r="H175" s="31"/>
      <c r="I175" s="31"/>
      <c r="K175" s="4">
        <f t="shared" si="65"/>
        <v>174.74638011110116</v>
      </c>
      <c r="L175" s="4">
        <f t="shared" si="66"/>
        <v>85.393862125489647</v>
      </c>
    </row>
    <row r="176" spans="1:15" x14ac:dyDescent="0.3">
      <c r="A176" s="14"/>
      <c r="C176" t="s">
        <v>4</v>
      </c>
      <c r="D176" s="22"/>
      <c r="E176" s="4">
        <f>(D176/D180)*700</f>
        <v>0</v>
      </c>
      <c r="F176" s="3">
        <f t="shared" si="67"/>
        <v>0.65744904076738608</v>
      </c>
      <c r="G176" s="3">
        <f t="shared" si="64"/>
        <v>0.65744904076738608</v>
      </c>
      <c r="H176" s="31"/>
      <c r="I176" s="31"/>
      <c r="K176" s="4">
        <f t="shared" si="65"/>
        <v>30.569620253164658</v>
      </c>
      <c r="L176" s="4">
        <f t="shared" si="66"/>
        <v>30.569620253164658</v>
      </c>
    </row>
    <row r="177" spans="1:18" x14ac:dyDescent="0.3">
      <c r="A177" s="14"/>
      <c r="C177" t="s">
        <v>2</v>
      </c>
      <c r="D177" s="22">
        <v>5</v>
      </c>
      <c r="E177" s="4">
        <f>(D177/D180)*690</f>
        <v>49.640287769784173</v>
      </c>
      <c r="F177" s="3">
        <f t="shared" si="67"/>
        <v>0.65744904076738608</v>
      </c>
      <c r="G177" s="3">
        <f t="shared" si="64"/>
        <v>0.69192146282973621</v>
      </c>
      <c r="H177" s="31"/>
      <c r="I177" s="31"/>
      <c r="K177" s="4">
        <f t="shared" si="65"/>
        <v>97.081322283944985</v>
      </c>
      <c r="L177" s="4">
        <f t="shared" si="66"/>
        <v>47.441034514160812</v>
      </c>
    </row>
    <row r="178" spans="1:18" x14ac:dyDescent="0.3">
      <c r="A178" s="14"/>
      <c r="C178" t="s">
        <v>7</v>
      </c>
      <c r="D178" s="1">
        <v>19</v>
      </c>
      <c r="E178" s="4">
        <f>(D178/D180)*690</f>
        <v>188.63309352517987</v>
      </c>
      <c r="F178" s="3">
        <f t="shared" si="67"/>
        <v>0.69192146282973621</v>
      </c>
      <c r="G178" s="3">
        <f t="shared" si="64"/>
        <v>0.82291666666666674</v>
      </c>
      <c r="H178" s="31"/>
      <c r="I178" s="31"/>
      <c r="K178" s="4">
        <f t="shared" si="65"/>
        <v>368.90902467899059</v>
      </c>
      <c r="L178" s="4">
        <f t="shared" si="66"/>
        <v>180.27593115381072</v>
      </c>
    </row>
    <row r="179" spans="1:18" hidden="1" x14ac:dyDescent="0.3">
      <c r="A179" s="14"/>
      <c r="C179" t="s">
        <v>5</v>
      </c>
      <c r="D179" s="1"/>
      <c r="E179" s="4">
        <f>(2*D179/D180)*690</f>
        <v>0</v>
      </c>
      <c r="F179" s="3">
        <f>F180</f>
        <v>0.34375</v>
      </c>
      <c r="G179" s="3">
        <f t="shared" si="64"/>
        <v>0.34375</v>
      </c>
      <c r="H179" s="31"/>
      <c r="I179" s="31"/>
      <c r="K179" s="4">
        <f>L160</f>
        <v>-2263.5971223021584</v>
      </c>
      <c r="L179" s="4">
        <f t="shared" si="66"/>
        <v>-2263.5971223021584</v>
      </c>
    </row>
    <row r="180" spans="1:18" x14ac:dyDescent="0.3">
      <c r="A180" s="14"/>
      <c r="D180" s="5">
        <f>D174+D175+D176+D177+D178+D171+D172+D173</f>
        <v>69.5</v>
      </c>
      <c r="E180" s="5"/>
      <c r="F180" s="6">
        <v>0.34375</v>
      </c>
      <c r="G180" s="6">
        <v>0.82291666666666663</v>
      </c>
      <c r="H180" s="31"/>
      <c r="I180" s="31"/>
      <c r="L180" s="4"/>
    </row>
    <row r="181" spans="1:18" ht="28.8" x14ac:dyDescent="0.3">
      <c r="A181" s="14"/>
      <c r="B181" s="9">
        <v>45694</v>
      </c>
      <c r="C181" s="2" t="s">
        <v>12</v>
      </c>
      <c r="D181" s="2" t="s">
        <v>3</v>
      </c>
      <c r="E181" s="7" t="s">
        <v>13</v>
      </c>
      <c r="F181" s="8" t="s">
        <v>10</v>
      </c>
      <c r="G181" s="8" t="s">
        <v>11</v>
      </c>
      <c r="H181" s="32" t="s">
        <v>62</v>
      </c>
      <c r="I181" s="32"/>
      <c r="K181" s="2" t="s">
        <v>31</v>
      </c>
      <c r="L181" s="2" t="s">
        <v>61</v>
      </c>
    </row>
    <row r="182" spans="1:18" x14ac:dyDescent="0.3">
      <c r="A182" s="14"/>
      <c r="C182" t="s">
        <v>9</v>
      </c>
      <c r="D182" s="1">
        <v>11.5</v>
      </c>
      <c r="E182" s="4">
        <f>(D182/D191)*690</f>
        <v>114.17266187050359</v>
      </c>
      <c r="F182" s="3">
        <f>F191</f>
        <v>0.34375</v>
      </c>
      <c r="G182" s="3">
        <f t="shared" ref="G182:G190" si="68">F182+E182/1440</f>
        <v>0.42303657074340528</v>
      </c>
      <c r="H182" s="31"/>
      <c r="I182" s="31"/>
      <c r="K182" s="4">
        <f t="shared" ref="K182:K189" si="69">L172</f>
        <v>109.11437938256995</v>
      </c>
      <c r="L182" s="4">
        <f t="shared" ref="L182:L190" si="70">K182-E182</f>
        <v>-5.0582824879336385</v>
      </c>
    </row>
    <row r="183" spans="1:18" x14ac:dyDescent="0.3">
      <c r="A183" s="14"/>
      <c r="C183" t="s">
        <v>6</v>
      </c>
      <c r="D183" s="1">
        <v>5.5</v>
      </c>
      <c r="E183" s="4">
        <f>(D183/D191)*690</f>
        <v>54.604316546762583</v>
      </c>
      <c r="F183" s="3">
        <f>G182</f>
        <v>0.42303657074340528</v>
      </c>
      <c r="G183" s="3">
        <f t="shared" si="68"/>
        <v>0.4609562350119904</v>
      </c>
      <c r="H183" s="31"/>
      <c r="I183" s="31"/>
      <c r="K183" s="4">
        <f t="shared" si="69"/>
        <v>52.185137965577162</v>
      </c>
      <c r="L183" s="4">
        <f t="shared" si="70"/>
        <v>-2.4191785811854203</v>
      </c>
    </row>
    <row r="184" spans="1:18" x14ac:dyDescent="0.3">
      <c r="A184" s="14"/>
      <c r="C184" t="s">
        <v>0</v>
      </c>
      <c r="D184" s="1">
        <v>15.5</v>
      </c>
      <c r="E184" s="4">
        <f>(D184/D191)*690</f>
        <v>153.88489208633095</v>
      </c>
      <c r="F184" s="3">
        <f t="shared" ref="F184:F189" si="71">G183</f>
        <v>0.4609562350119904</v>
      </c>
      <c r="G184" s="3">
        <f t="shared" si="68"/>
        <v>0.56782074340527577</v>
      </c>
      <c r="H184" s="31"/>
      <c r="I184" s="31"/>
      <c r="K184" s="4">
        <f t="shared" si="69"/>
        <v>147.06720699389874</v>
      </c>
      <c r="L184" s="4">
        <f t="shared" si="70"/>
        <v>-6.8176850924322139</v>
      </c>
    </row>
    <row r="185" spans="1:18" x14ac:dyDescent="0.3">
      <c r="A185" s="14"/>
      <c r="C185" t="s">
        <v>1</v>
      </c>
      <c r="D185" s="22">
        <v>9</v>
      </c>
      <c r="E185" s="4">
        <f>(D185/D191)*690</f>
        <v>89.352517985611513</v>
      </c>
      <c r="F185" s="3">
        <f t="shared" si="71"/>
        <v>0.56782074340527577</v>
      </c>
      <c r="G185" s="3">
        <f t="shared" si="68"/>
        <v>0.62987110311750594</v>
      </c>
      <c r="H185" s="31"/>
      <c r="I185" s="31"/>
      <c r="K185" s="4">
        <f t="shared" si="69"/>
        <v>85.393862125489647</v>
      </c>
      <c r="L185" s="4">
        <f t="shared" si="70"/>
        <v>-3.9586558601218655</v>
      </c>
    </row>
    <row r="186" spans="1:18" x14ac:dyDescent="0.3">
      <c r="C186" t="s">
        <v>4</v>
      </c>
      <c r="D186" s="22"/>
      <c r="E186" s="4">
        <f>(D186/D191)*700</f>
        <v>0</v>
      </c>
      <c r="F186" s="3">
        <f t="shared" si="71"/>
        <v>0.62987110311750594</v>
      </c>
      <c r="G186" s="3">
        <f t="shared" si="68"/>
        <v>0.62987110311750594</v>
      </c>
      <c r="H186" s="31"/>
      <c r="I186" s="31"/>
      <c r="K186" s="4">
        <f t="shared" si="69"/>
        <v>30.569620253164658</v>
      </c>
      <c r="L186" s="4">
        <f t="shared" si="70"/>
        <v>30.569620253164658</v>
      </c>
    </row>
    <row r="187" spans="1:18" x14ac:dyDescent="0.3">
      <c r="C187" t="s">
        <v>2</v>
      </c>
      <c r="D187" s="22">
        <v>5</v>
      </c>
      <c r="E187" s="4">
        <f>(D187/D191)*690</f>
        <v>49.640287769784173</v>
      </c>
      <c r="F187" s="3">
        <f t="shared" si="71"/>
        <v>0.62987110311750594</v>
      </c>
      <c r="G187" s="3">
        <f t="shared" si="68"/>
        <v>0.66434352517985606</v>
      </c>
      <c r="H187" s="31"/>
      <c r="I187" s="31"/>
      <c r="K187" s="4">
        <f t="shared" si="69"/>
        <v>47.441034514160812</v>
      </c>
      <c r="L187" s="4">
        <f t="shared" si="70"/>
        <v>-2.1992532556233613</v>
      </c>
    </row>
    <row r="188" spans="1:18" x14ac:dyDescent="0.3">
      <c r="C188" t="s">
        <v>7</v>
      </c>
      <c r="D188" s="1">
        <v>19</v>
      </c>
      <c r="E188" s="4">
        <f>(D188/D191)*690</f>
        <v>188.63309352517987</v>
      </c>
      <c r="F188" s="3">
        <f t="shared" si="71"/>
        <v>0.66434352517985606</v>
      </c>
      <c r="G188" s="3">
        <f t="shared" si="68"/>
        <v>0.79533872901678659</v>
      </c>
      <c r="H188" s="31"/>
      <c r="I188" s="31"/>
      <c r="K188" s="4">
        <f t="shared" si="69"/>
        <v>180.27593115381072</v>
      </c>
      <c r="L188" s="4">
        <f t="shared" si="70"/>
        <v>-8.3571623713691565</v>
      </c>
    </row>
    <row r="189" spans="1:18" hidden="1" x14ac:dyDescent="0.3">
      <c r="C189" t="s">
        <v>5</v>
      </c>
      <c r="D189" s="1"/>
      <c r="E189" s="4">
        <f>(2*D189/D191)*690</f>
        <v>0</v>
      </c>
      <c r="F189" s="3">
        <f t="shared" si="71"/>
        <v>0.79533872901678659</v>
      </c>
      <c r="G189" s="3">
        <f t="shared" si="68"/>
        <v>0.79533872901678659</v>
      </c>
      <c r="H189" s="31"/>
      <c r="I189" s="31"/>
      <c r="K189" s="4">
        <f t="shared" si="69"/>
        <v>-2263.5971223021584</v>
      </c>
      <c r="L189" s="4">
        <f t="shared" si="70"/>
        <v>-2263.5971223021584</v>
      </c>
      <c r="P189" t="s">
        <v>41</v>
      </c>
      <c r="R189" t="s">
        <v>41</v>
      </c>
    </row>
    <row r="190" spans="1:18" x14ac:dyDescent="0.3">
      <c r="C190" t="s">
        <v>8</v>
      </c>
      <c r="D190" s="1">
        <v>4</v>
      </c>
      <c r="E190" s="4">
        <f>(D190/D191)*690</f>
        <v>39.71223021582734</v>
      </c>
      <c r="F190" s="3">
        <f>G188</f>
        <v>0.79533872901678659</v>
      </c>
      <c r="G190" s="3">
        <f t="shared" si="68"/>
        <v>0.82291666666666674</v>
      </c>
      <c r="H190" s="31"/>
      <c r="I190" s="31"/>
      <c r="K190" s="4">
        <f>L171</f>
        <v>37.952827611328637</v>
      </c>
      <c r="L190" s="4">
        <f t="shared" si="70"/>
        <v>-1.7594026044987032</v>
      </c>
    </row>
    <row r="191" spans="1:18" x14ac:dyDescent="0.3">
      <c r="D191" s="5">
        <f>D184+D185+D186+D187+D188+D190+D182+D183</f>
        <v>69.5</v>
      </c>
      <c r="E191" s="5"/>
      <c r="F191" s="6">
        <v>0.34375</v>
      </c>
      <c r="G191" s="6">
        <v>0.82291666666666663</v>
      </c>
      <c r="H191" s="31"/>
      <c r="I191" s="31"/>
      <c r="L191" s="4"/>
    </row>
    <row r="192" spans="1:18" x14ac:dyDescent="0.3">
      <c r="H192" s="14"/>
      <c r="I192" s="14"/>
    </row>
    <row r="194" spans="8:19" x14ac:dyDescent="0.3">
      <c r="H194" s="14"/>
      <c r="I194" s="14"/>
    </row>
    <row r="195" spans="8:19" x14ac:dyDescent="0.3">
      <c r="H195" s="14"/>
      <c r="I195" s="14"/>
    </row>
    <row r="200" spans="8:19" x14ac:dyDescent="0.3">
      <c r="S200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DG-OFFICE</dc:creator>
  <cp:lastModifiedBy>Dimitris Georgiadis</cp:lastModifiedBy>
  <cp:lastPrinted>2020-03-04T10:52:35Z</cp:lastPrinted>
  <dcterms:created xsi:type="dcterms:W3CDTF">2019-10-30T09:25:58Z</dcterms:created>
  <dcterms:modified xsi:type="dcterms:W3CDTF">2025-01-05T16:55:28Z</dcterms:modified>
</cp:coreProperties>
</file>